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hgrecovery-my.sharepoint.com/personal/jeanine_morea_bhgrecovery_com/Documents/Documents/Admission Accelerator/"/>
    </mc:Choice>
  </mc:AlternateContent>
  <xr:revisionPtr revIDLastSave="217" documentId="8_{C616678B-6C2D-487A-B8C8-93323D879BAD}" xr6:coauthVersionLast="47" xr6:coauthVersionMax="47" xr10:uidLastSave="{B7FFDF4F-D71C-4BB9-AB79-54F8E98EE2D8}"/>
  <bookViews>
    <workbookView minimized="1" xWindow="760" yWindow="760" windowWidth="14400" windowHeight="7360" firstSheet="1" activeTab="7" xr2:uid="{00000000-000D-0000-FFFF-FFFF00000000}"/>
  </bookViews>
  <sheets>
    <sheet name="Admits by Center" sheetId="1" state="hidden" r:id="rId1"/>
    <sheet name="Admits by Region" sheetId="5" r:id="rId2"/>
    <sheet name="Ranking by Region" sheetId="7" state="hidden" r:id="rId3"/>
    <sheet name="Admits by Region (2)" sheetId="8" state="hidden" r:id="rId4"/>
    <sheet name="Ranking by center projection" sheetId="9" state="hidden" r:id="rId5"/>
    <sheet name="Rank by center month" sheetId="12" state="hidden" r:id="rId6"/>
    <sheet name="Rank by region month 2" sheetId="15" r:id="rId7"/>
    <sheet name="Rank by center Nov" sheetId="13" r:id="rId8"/>
  </sheets>
  <definedNames>
    <definedName name="_xlnm._FilterDatabase" localSheetId="1" hidden="1">'Admits by Region'!$A$4:$M$4</definedName>
    <definedName name="_xlnm._FilterDatabase" localSheetId="3" hidden="1">'Admits by Region (2)'!$D$4:$P$118</definedName>
    <definedName name="_xlnm._FilterDatabase" localSheetId="5" hidden="1">'Rank by center month'!$A$3:$N$3</definedName>
    <definedName name="_xlnm._FilterDatabase" localSheetId="7" hidden="1">'Rank by center Nov'!$A$3:$T$3</definedName>
    <definedName name="_xlnm._FilterDatabase" localSheetId="6" hidden="1">'Rank by region month 2'!$AB$4:$AF$4</definedName>
    <definedName name="_xlnm._FilterDatabase" localSheetId="4" hidden="1">'Ranking by center projection'!$A$4:$P$4</definedName>
    <definedName name="_xlnm._FilterDatabase" localSheetId="2" hidden="1">'Ranking by Region'!$A$5:$T$5</definedName>
  </definedName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8" i="15" l="1"/>
  <c r="U137" i="15"/>
  <c r="W137" i="15" s="1"/>
  <c r="K137" i="15"/>
  <c r="L137" i="15" s="1"/>
  <c r="T137" i="15" s="1"/>
  <c r="J137" i="15"/>
  <c r="M137" i="15" s="1"/>
  <c r="Q137" i="15" s="1"/>
  <c r="R137" i="15" s="1"/>
  <c r="S137" i="15" s="1"/>
  <c r="U136" i="15"/>
  <c r="W136" i="15" s="1"/>
  <c r="K136" i="15"/>
  <c r="L136" i="15" s="1"/>
  <c r="T136" i="15" s="1"/>
  <c r="J136" i="15"/>
  <c r="M136" i="15" s="1"/>
  <c r="Q136" i="15" s="1"/>
  <c r="R136" i="15" s="1"/>
  <c r="S136" i="15" s="1"/>
  <c r="U135" i="15"/>
  <c r="W135" i="15" s="1"/>
  <c r="K135" i="15"/>
  <c r="L135" i="15" s="1"/>
  <c r="T135" i="15" s="1"/>
  <c r="J135" i="15"/>
  <c r="M135" i="15" s="1"/>
  <c r="W134" i="15"/>
  <c r="U134" i="15"/>
  <c r="K134" i="15"/>
  <c r="L134" i="15" s="1"/>
  <c r="T134" i="15" s="1"/>
  <c r="J134" i="15"/>
  <c r="M134" i="15" s="1"/>
  <c r="U133" i="15"/>
  <c r="W133" i="15" s="1"/>
  <c r="K133" i="15"/>
  <c r="L133" i="15" s="1"/>
  <c r="T133" i="15" s="1"/>
  <c r="J133" i="15"/>
  <c r="M133" i="15" s="1"/>
  <c r="U132" i="15"/>
  <c r="K132" i="15"/>
  <c r="L132" i="15" s="1"/>
  <c r="T132" i="15" s="1"/>
  <c r="J132" i="15"/>
  <c r="M132" i="15" s="1"/>
  <c r="Q132" i="15" s="1"/>
  <c r="R132" i="15" s="1"/>
  <c r="S132" i="15" s="1"/>
  <c r="U131" i="15"/>
  <c r="K131" i="15"/>
  <c r="L131" i="15" s="1"/>
  <c r="T131" i="15" s="1"/>
  <c r="J131" i="15"/>
  <c r="M131" i="15" s="1"/>
  <c r="Q131" i="15" s="1"/>
  <c r="R131" i="15" s="1"/>
  <c r="S131" i="15" s="1"/>
  <c r="P61" i="15"/>
  <c r="O61" i="15"/>
  <c r="I61" i="15"/>
  <c r="J61" i="15" s="1"/>
  <c r="M61" i="15" s="1"/>
  <c r="Q61" i="15" s="1"/>
  <c r="R61" i="15" s="1"/>
  <c r="H61" i="15"/>
  <c r="G61" i="15"/>
  <c r="F61" i="15"/>
  <c r="U129" i="15"/>
  <c r="W129" i="15" s="1"/>
  <c r="K129" i="15"/>
  <c r="L129" i="15" s="1"/>
  <c r="T129" i="15" s="1"/>
  <c r="J129" i="15"/>
  <c r="M129" i="15" s="1"/>
  <c r="U128" i="15"/>
  <c r="W128" i="15" s="1"/>
  <c r="K128" i="15"/>
  <c r="L128" i="15" s="1"/>
  <c r="T128" i="15" s="1"/>
  <c r="J128" i="15"/>
  <c r="M128" i="15" s="1"/>
  <c r="U127" i="15"/>
  <c r="W127" i="15" s="1"/>
  <c r="K127" i="15"/>
  <c r="L127" i="15" s="1"/>
  <c r="T127" i="15" s="1"/>
  <c r="J127" i="15"/>
  <c r="M127" i="15" s="1"/>
  <c r="U126" i="15"/>
  <c r="W126" i="15" s="1"/>
  <c r="K126" i="15"/>
  <c r="L126" i="15" s="1"/>
  <c r="T126" i="15" s="1"/>
  <c r="J126" i="15"/>
  <c r="M126" i="15" s="1"/>
  <c r="U125" i="15"/>
  <c r="K125" i="15"/>
  <c r="L125" i="15" s="1"/>
  <c r="T125" i="15" s="1"/>
  <c r="J125" i="15"/>
  <c r="M125" i="15" s="1"/>
  <c r="Q125" i="15" s="1"/>
  <c r="R125" i="15" s="1"/>
  <c r="S125" i="15" s="1"/>
  <c r="U124" i="15"/>
  <c r="W124" i="15" s="1"/>
  <c r="K124" i="15"/>
  <c r="L124" i="15" s="1"/>
  <c r="T124" i="15" s="1"/>
  <c r="J124" i="15"/>
  <c r="M124" i="15" s="1"/>
  <c r="Q124" i="15" s="1"/>
  <c r="R124" i="15" s="1"/>
  <c r="S124" i="15" s="1"/>
  <c r="U122" i="15"/>
  <c r="W122" i="15" s="1"/>
  <c r="K122" i="15"/>
  <c r="L122" i="15" s="1"/>
  <c r="T122" i="15" s="1"/>
  <c r="J122" i="15"/>
  <c r="M122" i="15" s="1"/>
  <c r="Q122" i="15" s="1"/>
  <c r="R122" i="15" s="1"/>
  <c r="S122" i="15" s="1"/>
  <c r="U121" i="15"/>
  <c r="W121" i="15" s="1"/>
  <c r="K121" i="15"/>
  <c r="L121" i="15" s="1"/>
  <c r="T121" i="15" s="1"/>
  <c r="J121" i="15"/>
  <c r="M121" i="15" s="1"/>
  <c r="U120" i="15"/>
  <c r="W120" i="15" s="1"/>
  <c r="K120" i="15"/>
  <c r="L120" i="15" s="1"/>
  <c r="T120" i="15" s="1"/>
  <c r="J120" i="15"/>
  <c r="M120" i="15" s="1"/>
  <c r="U119" i="15"/>
  <c r="K119" i="15"/>
  <c r="L119" i="15" s="1"/>
  <c r="T119" i="15" s="1"/>
  <c r="J119" i="15"/>
  <c r="M119" i="15" s="1"/>
  <c r="Q119" i="15" s="1"/>
  <c r="R119" i="15" s="1"/>
  <c r="S119" i="15" s="1"/>
  <c r="U118" i="15"/>
  <c r="W118" i="15" s="1"/>
  <c r="K118" i="15"/>
  <c r="J118" i="15"/>
  <c r="M118" i="15" s="1"/>
  <c r="Q118" i="15" s="1"/>
  <c r="R118" i="15" s="1"/>
  <c r="S118" i="15" s="1"/>
  <c r="U116" i="15"/>
  <c r="W116" i="15" s="1"/>
  <c r="K116" i="15"/>
  <c r="L116" i="15" s="1"/>
  <c r="T116" i="15" s="1"/>
  <c r="J116" i="15"/>
  <c r="M116" i="15" s="1"/>
  <c r="U115" i="15"/>
  <c r="W115" i="15" s="1"/>
  <c r="K115" i="15"/>
  <c r="L115" i="15" s="1"/>
  <c r="T115" i="15" s="1"/>
  <c r="J115" i="15"/>
  <c r="M115" i="15" s="1"/>
  <c r="Q115" i="15" s="1"/>
  <c r="R115" i="15" s="1"/>
  <c r="S115" i="15" s="1"/>
  <c r="U114" i="15"/>
  <c r="K114" i="15"/>
  <c r="L114" i="15" s="1"/>
  <c r="T114" i="15" s="1"/>
  <c r="J114" i="15"/>
  <c r="M114" i="15" s="1"/>
  <c r="Q114" i="15" s="1"/>
  <c r="R114" i="15" s="1"/>
  <c r="S114" i="15" s="1"/>
  <c r="U113" i="15"/>
  <c r="K113" i="15"/>
  <c r="L113" i="15" s="1"/>
  <c r="T113" i="15" s="1"/>
  <c r="J113" i="15"/>
  <c r="M113" i="15" s="1"/>
  <c r="Q113" i="15" s="1"/>
  <c r="R113" i="15" s="1"/>
  <c r="S113" i="15" s="1"/>
  <c r="U112" i="15"/>
  <c r="K112" i="15"/>
  <c r="J112" i="15"/>
  <c r="M112" i="15" s="1"/>
  <c r="Q112" i="15" s="1"/>
  <c r="R112" i="15" s="1"/>
  <c r="S112" i="15" s="1"/>
  <c r="P5" i="15"/>
  <c r="O5" i="15"/>
  <c r="I5" i="15"/>
  <c r="H5" i="15"/>
  <c r="G5" i="15"/>
  <c r="F5" i="15"/>
  <c r="U110" i="15"/>
  <c r="W110" i="15" s="1"/>
  <c r="K110" i="15"/>
  <c r="L110" i="15" s="1"/>
  <c r="T110" i="15" s="1"/>
  <c r="J110" i="15"/>
  <c r="M110" i="15" s="1"/>
  <c r="Q110" i="15" s="1"/>
  <c r="R110" i="15" s="1"/>
  <c r="S110" i="15" s="1"/>
  <c r="U109" i="15"/>
  <c r="W109" i="15" s="1"/>
  <c r="K109" i="15"/>
  <c r="L109" i="15" s="1"/>
  <c r="T109" i="15" s="1"/>
  <c r="J109" i="15"/>
  <c r="M109" i="15" s="1"/>
  <c r="Q109" i="15" s="1"/>
  <c r="R109" i="15" s="1"/>
  <c r="S109" i="15" s="1"/>
  <c r="U108" i="15"/>
  <c r="K108" i="15"/>
  <c r="L108" i="15" s="1"/>
  <c r="T108" i="15" s="1"/>
  <c r="J108" i="15"/>
  <c r="M108" i="15" s="1"/>
  <c r="Q108" i="15" s="1"/>
  <c r="R108" i="15" s="1"/>
  <c r="S108" i="15" s="1"/>
  <c r="U107" i="15"/>
  <c r="K107" i="15"/>
  <c r="L107" i="15" s="1"/>
  <c r="T107" i="15" s="1"/>
  <c r="J107" i="15"/>
  <c r="M107" i="15" s="1"/>
  <c r="Q107" i="15" s="1"/>
  <c r="R107" i="15" s="1"/>
  <c r="S107" i="15" s="1"/>
  <c r="U106" i="15"/>
  <c r="W106" i="15" s="1"/>
  <c r="K106" i="15"/>
  <c r="L106" i="15" s="1"/>
  <c r="T106" i="15" s="1"/>
  <c r="J106" i="15"/>
  <c r="M106" i="15" s="1"/>
  <c r="Q106" i="15" s="1"/>
  <c r="R106" i="15" s="1"/>
  <c r="S106" i="15" s="1"/>
  <c r="U105" i="15"/>
  <c r="W105" i="15" s="1"/>
  <c r="K105" i="15"/>
  <c r="L105" i="15" s="1"/>
  <c r="T105" i="15" s="1"/>
  <c r="J105" i="15"/>
  <c r="M105" i="15" s="1"/>
  <c r="Q105" i="15" s="1"/>
  <c r="R105" i="15" s="1"/>
  <c r="S105" i="15" s="1"/>
  <c r="U104" i="15"/>
  <c r="K104" i="15"/>
  <c r="J104" i="15"/>
  <c r="M104" i="15" s="1"/>
  <c r="Q104" i="15" s="1"/>
  <c r="R104" i="15" s="1"/>
  <c r="S104" i="15" s="1"/>
  <c r="U102" i="15"/>
  <c r="K102" i="15"/>
  <c r="L102" i="15" s="1"/>
  <c r="T102" i="15" s="1"/>
  <c r="J102" i="15"/>
  <c r="M102" i="15" s="1"/>
  <c r="Q102" i="15" s="1"/>
  <c r="R102" i="15" s="1"/>
  <c r="S102" i="15" s="1"/>
  <c r="U101" i="15"/>
  <c r="K101" i="15"/>
  <c r="L101" i="15" s="1"/>
  <c r="T101" i="15" s="1"/>
  <c r="J101" i="15"/>
  <c r="M101" i="15" s="1"/>
  <c r="Q101" i="15" s="1"/>
  <c r="R101" i="15" s="1"/>
  <c r="S101" i="15" s="1"/>
  <c r="U100" i="15"/>
  <c r="W100" i="15" s="1"/>
  <c r="K100" i="15"/>
  <c r="L100" i="15" s="1"/>
  <c r="T100" i="15" s="1"/>
  <c r="J100" i="15"/>
  <c r="M100" i="15" s="1"/>
  <c r="Q100" i="15" s="1"/>
  <c r="R100" i="15" s="1"/>
  <c r="S100" i="15" s="1"/>
  <c r="U99" i="15"/>
  <c r="W99" i="15" s="1"/>
  <c r="K99" i="15"/>
  <c r="L99" i="15" s="1"/>
  <c r="T99" i="15" s="1"/>
  <c r="J99" i="15"/>
  <c r="M99" i="15" s="1"/>
  <c r="Q99" i="15" s="1"/>
  <c r="R99" i="15" s="1"/>
  <c r="S99" i="15" s="1"/>
  <c r="U98" i="15"/>
  <c r="K98" i="15"/>
  <c r="L98" i="15" s="1"/>
  <c r="T98" i="15" s="1"/>
  <c r="J98" i="15"/>
  <c r="M98" i="15" s="1"/>
  <c r="Q98" i="15" s="1"/>
  <c r="R98" i="15" s="1"/>
  <c r="S98" i="15" s="1"/>
  <c r="U97" i="15"/>
  <c r="W97" i="15" s="1"/>
  <c r="K97" i="15"/>
  <c r="L97" i="15" s="1"/>
  <c r="T97" i="15" s="1"/>
  <c r="J97" i="15"/>
  <c r="M97" i="15" s="1"/>
  <c r="U96" i="15"/>
  <c r="W96" i="15" s="1"/>
  <c r="K96" i="15"/>
  <c r="J96" i="15"/>
  <c r="M96" i="15" s="1"/>
  <c r="P95" i="15"/>
  <c r="P90" i="15" s="1"/>
  <c r="P86" i="15" s="1"/>
  <c r="O95" i="15"/>
  <c r="I95" i="15"/>
  <c r="J95" i="15" s="1"/>
  <c r="H95" i="15"/>
  <c r="H90" i="15" s="1"/>
  <c r="H86" i="15" s="1"/>
  <c r="G95" i="15"/>
  <c r="F95" i="15"/>
  <c r="F90" i="15" s="1"/>
  <c r="F86" i="15" s="1"/>
  <c r="U94" i="15"/>
  <c r="K94" i="15"/>
  <c r="L94" i="15" s="1"/>
  <c r="T94" i="15" s="1"/>
  <c r="J94" i="15"/>
  <c r="M94" i="15" s="1"/>
  <c r="Q94" i="15" s="1"/>
  <c r="R94" i="15" s="1"/>
  <c r="S94" i="15" s="1"/>
  <c r="U93" i="15"/>
  <c r="W93" i="15" s="1"/>
  <c r="K93" i="15"/>
  <c r="L93" i="15" s="1"/>
  <c r="T93" i="15" s="1"/>
  <c r="J93" i="15"/>
  <c r="M93" i="15" s="1"/>
  <c r="Q93" i="15" s="1"/>
  <c r="R93" i="15" s="1"/>
  <c r="S93" i="15" s="1"/>
  <c r="U92" i="15"/>
  <c r="K92" i="15"/>
  <c r="L92" i="15" s="1"/>
  <c r="T92" i="15" s="1"/>
  <c r="J92" i="15"/>
  <c r="M92" i="15" s="1"/>
  <c r="Q92" i="15" s="1"/>
  <c r="R92" i="15" s="1"/>
  <c r="S92" i="15" s="1"/>
  <c r="U91" i="15"/>
  <c r="W91" i="15" s="1"/>
  <c r="K91" i="15"/>
  <c r="L91" i="15" s="1"/>
  <c r="T91" i="15" s="1"/>
  <c r="J91" i="15"/>
  <c r="M91" i="15" s="1"/>
  <c r="Q91" i="15" s="1"/>
  <c r="R91" i="15" s="1"/>
  <c r="S91" i="15" s="1"/>
  <c r="U89" i="15"/>
  <c r="K89" i="15"/>
  <c r="L89" i="15" s="1"/>
  <c r="T89" i="15" s="1"/>
  <c r="J89" i="15"/>
  <c r="M89" i="15" s="1"/>
  <c r="Q89" i="15" s="1"/>
  <c r="R89" i="15" s="1"/>
  <c r="S89" i="15" s="1"/>
  <c r="U88" i="15"/>
  <c r="K88" i="15"/>
  <c r="L88" i="15" s="1"/>
  <c r="T88" i="15" s="1"/>
  <c r="J88" i="15"/>
  <c r="M88" i="15" s="1"/>
  <c r="Q88" i="15" s="1"/>
  <c r="R88" i="15" s="1"/>
  <c r="S88" i="15" s="1"/>
  <c r="U87" i="15"/>
  <c r="W87" i="15" s="1"/>
  <c r="K87" i="15"/>
  <c r="L87" i="15" s="1"/>
  <c r="T87" i="15" s="1"/>
  <c r="J87" i="15"/>
  <c r="M87" i="15" s="1"/>
  <c r="Q87" i="15" s="1"/>
  <c r="R87" i="15" s="1"/>
  <c r="S87" i="15" s="1"/>
  <c r="P17" i="15"/>
  <c r="O17" i="15"/>
  <c r="I17" i="15"/>
  <c r="J17" i="15" s="1"/>
  <c r="H17" i="15"/>
  <c r="G17" i="15"/>
  <c r="F17" i="15"/>
  <c r="U85" i="15"/>
  <c r="W85" i="15" s="1"/>
  <c r="K85" i="15"/>
  <c r="L85" i="15" s="1"/>
  <c r="T85" i="15" s="1"/>
  <c r="J85" i="15"/>
  <c r="M85" i="15" s="1"/>
  <c r="U84" i="15"/>
  <c r="W84" i="15" s="1"/>
  <c r="K84" i="15"/>
  <c r="L84" i="15" s="1"/>
  <c r="T84" i="15" s="1"/>
  <c r="J84" i="15"/>
  <c r="M84" i="15" s="1"/>
  <c r="Q84" i="15" s="1"/>
  <c r="R84" i="15" s="1"/>
  <c r="S84" i="15" s="1"/>
  <c r="U83" i="15"/>
  <c r="K83" i="15"/>
  <c r="L83" i="15" s="1"/>
  <c r="T83" i="15" s="1"/>
  <c r="J83" i="15"/>
  <c r="M83" i="15" s="1"/>
  <c r="Q83" i="15" s="1"/>
  <c r="R83" i="15" s="1"/>
  <c r="S83" i="15" s="1"/>
  <c r="U82" i="15"/>
  <c r="K82" i="15"/>
  <c r="L82" i="15" s="1"/>
  <c r="T82" i="15" s="1"/>
  <c r="J82" i="15"/>
  <c r="M82" i="15" s="1"/>
  <c r="Q82" i="15" s="1"/>
  <c r="R82" i="15" s="1"/>
  <c r="S82" i="15" s="1"/>
  <c r="U81" i="15"/>
  <c r="W81" i="15" s="1"/>
  <c r="K81" i="15"/>
  <c r="L81" i="15" s="1"/>
  <c r="T81" i="15" s="1"/>
  <c r="J81" i="15"/>
  <c r="M81" i="15" s="1"/>
  <c r="Q81" i="15" s="1"/>
  <c r="R81" i="15" s="1"/>
  <c r="S81" i="15" s="1"/>
  <c r="U80" i="15"/>
  <c r="K80" i="15"/>
  <c r="J80" i="15"/>
  <c r="M80" i="15" s="1"/>
  <c r="Q80" i="15" s="1"/>
  <c r="R80" i="15" s="1"/>
  <c r="S80" i="15" s="1"/>
  <c r="U79" i="15"/>
  <c r="K79" i="15"/>
  <c r="L79" i="15" s="1"/>
  <c r="T79" i="15" s="1"/>
  <c r="J79" i="15"/>
  <c r="M79" i="15" s="1"/>
  <c r="Q79" i="15" s="1"/>
  <c r="R79" i="15" s="1"/>
  <c r="S79" i="15" s="1"/>
  <c r="U78" i="15"/>
  <c r="W78" i="15" s="1"/>
  <c r="K78" i="15"/>
  <c r="L78" i="15" s="1"/>
  <c r="T78" i="15" s="1"/>
  <c r="J78" i="15"/>
  <c r="M78" i="15" s="1"/>
  <c r="Q78" i="15" s="1"/>
  <c r="R78" i="15" s="1"/>
  <c r="S78" i="15" s="1"/>
  <c r="U77" i="15"/>
  <c r="W77" i="15" s="1"/>
  <c r="K77" i="15"/>
  <c r="L77" i="15" s="1"/>
  <c r="T77" i="15" s="1"/>
  <c r="J77" i="15"/>
  <c r="M77" i="15" s="1"/>
  <c r="U75" i="15"/>
  <c r="K75" i="15"/>
  <c r="L75" i="15" s="1"/>
  <c r="T75" i="15" s="1"/>
  <c r="J75" i="15"/>
  <c r="M75" i="15" s="1"/>
  <c r="Q75" i="15" s="1"/>
  <c r="R75" i="15" s="1"/>
  <c r="S75" i="15" s="1"/>
  <c r="U74" i="15"/>
  <c r="W74" i="15" s="1"/>
  <c r="K74" i="15"/>
  <c r="L74" i="15" s="1"/>
  <c r="T74" i="15" s="1"/>
  <c r="J74" i="15"/>
  <c r="M74" i="15" s="1"/>
  <c r="Q74" i="15" s="1"/>
  <c r="R74" i="15" s="1"/>
  <c r="S74" i="15" s="1"/>
  <c r="U73" i="15"/>
  <c r="W73" i="15" s="1"/>
  <c r="K73" i="15"/>
  <c r="L73" i="15" s="1"/>
  <c r="T73" i="15" s="1"/>
  <c r="J73" i="15"/>
  <c r="M73" i="15" s="1"/>
  <c r="U72" i="15"/>
  <c r="W72" i="15" s="1"/>
  <c r="K72" i="15"/>
  <c r="L72" i="15" s="1"/>
  <c r="T72" i="15" s="1"/>
  <c r="J72" i="15"/>
  <c r="M72" i="15" s="1"/>
  <c r="U71" i="15"/>
  <c r="W71" i="15" s="1"/>
  <c r="K71" i="15"/>
  <c r="L71" i="15" s="1"/>
  <c r="T71" i="15" s="1"/>
  <c r="J71" i="15"/>
  <c r="M71" i="15" s="1"/>
  <c r="U70" i="15"/>
  <c r="W70" i="15" s="1"/>
  <c r="K70" i="15"/>
  <c r="L70" i="15" s="1"/>
  <c r="T70" i="15" s="1"/>
  <c r="J70" i="15"/>
  <c r="M70" i="15" s="1"/>
  <c r="Q70" i="15" s="1"/>
  <c r="R70" i="15" s="1"/>
  <c r="S70" i="15" s="1"/>
  <c r="U68" i="15"/>
  <c r="W68" i="15" s="1"/>
  <c r="K68" i="15"/>
  <c r="L68" i="15" s="1"/>
  <c r="T68" i="15" s="1"/>
  <c r="J68" i="15"/>
  <c r="M68" i="15" s="1"/>
  <c r="U67" i="15"/>
  <c r="W67" i="15" s="1"/>
  <c r="K67" i="15"/>
  <c r="L67" i="15" s="1"/>
  <c r="T67" i="15" s="1"/>
  <c r="J67" i="15"/>
  <c r="M67" i="15" s="1"/>
  <c r="Q67" i="15" s="1"/>
  <c r="R67" i="15" s="1"/>
  <c r="S67" i="15" s="1"/>
  <c r="U66" i="15"/>
  <c r="W66" i="15" s="1"/>
  <c r="K66" i="15"/>
  <c r="L66" i="15" s="1"/>
  <c r="T66" i="15" s="1"/>
  <c r="J66" i="15"/>
  <c r="M66" i="15" s="1"/>
  <c r="Q66" i="15" s="1"/>
  <c r="R66" i="15" s="1"/>
  <c r="S66" i="15" s="1"/>
  <c r="U65" i="15"/>
  <c r="W65" i="15" s="1"/>
  <c r="K65" i="15"/>
  <c r="L65" i="15" s="1"/>
  <c r="T65" i="15" s="1"/>
  <c r="J65" i="15"/>
  <c r="M65" i="15" s="1"/>
  <c r="Q65" i="15" s="1"/>
  <c r="R65" i="15" s="1"/>
  <c r="S65" i="15" s="1"/>
  <c r="U64" i="15"/>
  <c r="K64" i="15"/>
  <c r="L64" i="15" s="1"/>
  <c r="T64" i="15" s="1"/>
  <c r="J64" i="15"/>
  <c r="M64" i="15" s="1"/>
  <c r="Q64" i="15" s="1"/>
  <c r="R64" i="15" s="1"/>
  <c r="S64" i="15" s="1"/>
  <c r="U63" i="15"/>
  <c r="K63" i="15"/>
  <c r="L63" i="15" s="1"/>
  <c r="T63" i="15" s="1"/>
  <c r="J63" i="15"/>
  <c r="M63" i="15" s="1"/>
  <c r="Q63" i="15" s="1"/>
  <c r="R63" i="15" s="1"/>
  <c r="S63" i="15" s="1"/>
  <c r="U62" i="15"/>
  <c r="K62" i="15"/>
  <c r="J62" i="15"/>
  <c r="M62" i="15" s="1"/>
  <c r="Q62" i="15" s="1"/>
  <c r="R62" i="15" s="1"/>
  <c r="S62" i="15" s="1"/>
  <c r="O90" i="15"/>
  <c r="O86" i="15" s="1"/>
  <c r="G90" i="15"/>
  <c r="G86" i="15" s="1"/>
  <c r="U60" i="15"/>
  <c r="K60" i="15"/>
  <c r="L60" i="15" s="1"/>
  <c r="T60" i="15" s="1"/>
  <c r="J60" i="15"/>
  <c r="M60" i="15" s="1"/>
  <c r="Q60" i="15" s="1"/>
  <c r="R60" i="15" s="1"/>
  <c r="S60" i="15" s="1"/>
  <c r="U59" i="15"/>
  <c r="W59" i="15" s="1"/>
  <c r="K59" i="15"/>
  <c r="L59" i="15" s="1"/>
  <c r="T59" i="15" s="1"/>
  <c r="J59" i="15"/>
  <c r="M59" i="15" s="1"/>
  <c r="U58" i="15"/>
  <c r="K58" i="15"/>
  <c r="L58" i="15" s="1"/>
  <c r="T58" i="15" s="1"/>
  <c r="J58" i="15"/>
  <c r="M58" i="15" s="1"/>
  <c r="Q58" i="15" s="1"/>
  <c r="R58" i="15" s="1"/>
  <c r="S58" i="15" s="1"/>
  <c r="P32" i="15"/>
  <c r="P27" i="15" s="1"/>
  <c r="O32" i="15"/>
  <c r="O27" i="15" s="1"/>
  <c r="I32" i="15"/>
  <c r="J32" i="15" s="1"/>
  <c r="M32" i="15" s="1"/>
  <c r="Q32" i="15" s="1"/>
  <c r="R32" i="15" s="1"/>
  <c r="H32" i="15"/>
  <c r="H27" i="15" s="1"/>
  <c r="G32" i="15"/>
  <c r="G27" i="15" s="1"/>
  <c r="F32" i="15"/>
  <c r="F27" i="15" s="1"/>
  <c r="U56" i="15"/>
  <c r="W56" i="15" s="1"/>
  <c r="K56" i="15"/>
  <c r="L56" i="15" s="1"/>
  <c r="T56" i="15" s="1"/>
  <c r="J56" i="15"/>
  <c r="M56" i="15" s="1"/>
  <c r="Q56" i="15" s="1"/>
  <c r="R56" i="15" s="1"/>
  <c r="S56" i="15" s="1"/>
  <c r="U55" i="15"/>
  <c r="W55" i="15" s="1"/>
  <c r="K55" i="15"/>
  <c r="L55" i="15" s="1"/>
  <c r="T55" i="15" s="1"/>
  <c r="J55" i="15"/>
  <c r="M55" i="15" s="1"/>
  <c r="Q55" i="15" s="1"/>
  <c r="R55" i="15" s="1"/>
  <c r="S55" i="15" s="1"/>
  <c r="U54" i="15"/>
  <c r="W54" i="15" s="1"/>
  <c r="K54" i="15"/>
  <c r="L54" i="15" s="1"/>
  <c r="T54" i="15" s="1"/>
  <c r="J54" i="15"/>
  <c r="M54" i="15" s="1"/>
  <c r="P57" i="15"/>
  <c r="P53" i="15" s="1"/>
  <c r="P48" i="15" s="1"/>
  <c r="P41" i="15" s="1"/>
  <c r="O57" i="15"/>
  <c r="O53" i="15" s="1"/>
  <c r="O48" i="15" s="1"/>
  <c r="O41" i="15" s="1"/>
  <c r="I57" i="15"/>
  <c r="I53" i="15" s="1"/>
  <c r="H57" i="15"/>
  <c r="H53" i="15" s="1"/>
  <c r="H48" i="15" s="1"/>
  <c r="H41" i="15" s="1"/>
  <c r="G57" i="15"/>
  <c r="G53" i="15" s="1"/>
  <c r="G48" i="15" s="1"/>
  <c r="G41" i="15" s="1"/>
  <c r="F57" i="15"/>
  <c r="F53" i="15" s="1"/>
  <c r="F48" i="15" s="1"/>
  <c r="F41" i="15" s="1"/>
  <c r="U52" i="15"/>
  <c r="K52" i="15"/>
  <c r="L52" i="15" s="1"/>
  <c r="T52" i="15" s="1"/>
  <c r="J52" i="15"/>
  <c r="M52" i="15" s="1"/>
  <c r="Q52" i="15" s="1"/>
  <c r="R52" i="15" s="1"/>
  <c r="S52" i="15" s="1"/>
  <c r="U51" i="15"/>
  <c r="W51" i="15" s="1"/>
  <c r="K51" i="15"/>
  <c r="L51" i="15" s="1"/>
  <c r="T51" i="15" s="1"/>
  <c r="J51" i="15"/>
  <c r="M51" i="15" s="1"/>
  <c r="U50" i="15"/>
  <c r="W50" i="15" s="1"/>
  <c r="K50" i="15"/>
  <c r="L50" i="15" s="1"/>
  <c r="T50" i="15" s="1"/>
  <c r="J50" i="15"/>
  <c r="M50" i="15" s="1"/>
  <c r="U49" i="15"/>
  <c r="W49" i="15" s="1"/>
  <c r="K49" i="15"/>
  <c r="J49" i="15"/>
  <c r="M49" i="15" s="1"/>
  <c r="Q49" i="15" s="1"/>
  <c r="R49" i="15" s="1"/>
  <c r="S49" i="15" s="1"/>
  <c r="P123" i="15"/>
  <c r="P117" i="15" s="1"/>
  <c r="P111" i="15" s="1"/>
  <c r="P103" i="15" s="1"/>
  <c r="O123" i="15"/>
  <c r="O117" i="15" s="1"/>
  <c r="O111" i="15" s="1"/>
  <c r="O103" i="15" s="1"/>
  <c r="I123" i="15"/>
  <c r="M123" i="15" s="1"/>
  <c r="Q123" i="15" s="1"/>
  <c r="R123" i="15" s="1"/>
  <c r="H123" i="15"/>
  <c r="H117" i="15" s="1"/>
  <c r="H111" i="15" s="1"/>
  <c r="H103" i="15" s="1"/>
  <c r="G123" i="15"/>
  <c r="G117" i="15" s="1"/>
  <c r="G111" i="15" s="1"/>
  <c r="G103" i="15" s="1"/>
  <c r="F123" i="15"/>
  <c r="F117" i="15" s="1"/>
  <c r="F111" i="15" s="1"/>
  <c r="F103" i="15" s="1"/>
  <c r="U47" i="15"/>
  <c r="W47" i="15" s="1"/>
  <c r="K47" i="15"/>
  <c r="L47" i="15" s="1"/>
  <c r="T47" i="15" s="1"/>
  <c r="J47" i="15"/>
  <c r="M47" i="15" s="1"/>
  <c r="Q47" i="15" s="1"/>
  <c r="R47" i="15" s="1"/>
  <c r="S47" i="15" s="1"/>
  <c r="U46" i="15"/>
  <c r="W46" i="15" s="1"/>
  <c r="K46" i="15"/>
  <c r="L46" i="15" s="1"/>
  <c r="T46" i="15" s="1"/>
  <c r="J46" i="15"/>
  <c r="M46" i="15" s="1"/>
  <c r="Q46" i="15" s="1"/>
  <c r="R46" i="15" s="1"/>
  <c r="S46" i="15" s="1"/>
  <c r="U45" i="15"/>
  <c r="K45" i="15"/>
  <c r="L45" i="15" s="1"/>
  <c r="T45" i="15" s="1"/>
  <c r="J45" i="15"/>
  <c r="M45" i="15" s="1"/>
  <c r="Q45" i="15" s="1"/>
  <c r="R45" i="15" s="1"/>
  <c r="S45" i="15" s="1"/>
  <c r="U44" i="15"/>
  <c r="W44" i="15" s="1"/>
  <c r="K44" i="15"/>
  <c r="L44" i="15" s="1"/>
  <c r="T44" i="15" s="1"/>
  <c r="J44" i="15"/>
  <c r="M44" i="15" s="1"/>
  <c r="U43" i="15"/>
  <c r="K43" i="15"/>
  <c r="L43" i="15" s="1"/>
  <c r="T43" i="15" s="1"/>
  <c r="J43" i="15"/>
  <c r="M43" i="15" s="1"/>
  <c r="Q43" i="15" s="1"/>
  <c r="R43" i="15" s="1"/>
  <c r="S43" i="15" s="1"/>
  <c r="U42" i="15"/>
  <c r="K42" i="15"/>
  <c r="L42" i="15" s="1"/>
  <c r="T42" i="15" s="1"/>
  <c r="J42" i="15"/>
  <c r="M42" i="15" s="1"/>
  <c r="P76" i="15"/>
  <c r="O76" i="15"/>
  <c r="I76" i="15"/>
  <c r="J76" i="15" s="1"/>
  <c r="M76" i="15" s="1"/>
  <c r="Q76" i="15" s="1"/>
  <c r="R76" i="15" s="1"/>
  <c r="H76" i="15"/>
  <c r="G76" i="15"/>
  <c r="F76" i="15"/>
  <c r="U40" i="15"/>
  <c r="W40" i="15" s="1"/>
  <c r="K40" i="15"/>
  <c r="L40" i="15" s="1"/>
  <c r="T40" i="15" s="1"/>
  <c r="J40" i="15"/>
  <c r="M40" i="15" s="1"/>
  <c r="Q40" i="15" s="1"/>
  <c r="R40" i="15" s="1"/>
  <c r="S40" i="15" s="1"/>
  <c r="U39" i="15"/>
  <c r="K39" i="15"/>
  <c r="L39" i="15" s="1"/>
  <c r="T39" i="15" s="1"/>
  <c r="J39" i="15"/>
  <c r="M39" i="15" s="1"/>
  <c r="Q39" i="15" s="1"/>
  <c r="R39" i="15" s="1"/>
  <c r="S39" i="15" s="1"/>
  <c r="U38" i="15"/>
  <c r="W38" i="15" s="1"/>
  <c r="K38" i="15"/>
  <c r="L38" i="15" s="1"/>
  <c r="T38" i="15" s="1"/>
  <c r="J38" i="15"/>
  <c r="M38" i="15" s="1"/>
  <c r="U37" i="15"/>
  <c r="K37" i="15"/>
  <c r="L37" i="15" s="1"/>
  <c r="T37" i="15" s="1"/>
  <c r="J37" i="15"/>
  <c r="M37" i="15" s="1"/>
  <c r="Q37" i="15" s="1"/>
  <c r="R37" i="15" s="1"/>
  <c r="S37" i="15" s="1"/>
  <c r="U36" i="15"/>
  <c r="W36" i="15" s="1"/>
  <c r="K36" i="15"/>
  <c r="L36" i="15" s="1"/>
  <c r="T36" i="15" s="1"/>
  <c r="J36" i="15"/>
  <c r="M36" i="15" s="1"/>
  <c r="U35" i="15"/>
  <c r="W35" i="15" s="1"/>
  <c r="K35" i="15"/>
  <c r="L35" i="15" s="1"/>
  <c r="T35" i="15" s="1"/>
  <c r="J35" i="15"/>
  <c r="M35" i="15" s="1"/>
  <c r="U34" i="15"/>
  <c r="W34" i="15" s="1"/>
  <c r="K34" i="15"/>
  <c r="L34" i="15" s="1"/>
  <c r="T34" i="15" s="1"/>
  <c r="J34" i="15"/>
  <c r="M34" i="15" s="1"/>
  <c r="Q34" i="15" s="1"/>
  <c r="R34" i="15" s="1"/>
  <c r="S34" i="15" s="1"/>
  <c r="U33" i="15"/>
  <c r="W33" i="15" s="1"/>
  <c r="K33" i="15"/>
  <c r="L33" i="15" s="1"/>
  <c r="T33" i="15" s="1"/>
  <c r="J33" i="15"/>
  <c r="M33" i="15" s="1"/>
  <c r="Q33" i="15" s="1"/>
  <c r="R33" i="15" s="1"/>
  <c r="S33" i="15" s="1"/>
  <c r="U31" i="15"/>
  <c r="K31" i="15"/>
  <c r="L31" i="15" s="1"/>
  <c r="T31" i="15" s="1"/>
  <c r="J31" i="15"/>
  <c r="M31" i="15" s="1"/>
  <c r="Q31" i="15" s="1"/>
  <c r="R31" i="15" s="1"/>
  <c r="S31" i="15" s="1"/>
  <c r="U30" i="15"/>
  <c r="W30" i="15" s="1"/>
  <c r="K30" i="15"/>
  <c r="L30" i="15" s="1"/>
  <c r="T30" i="15" s="1"/>
  <c r="J30" i="15"/>
  <c r="M30" i="15" s="1"/>
  <c r="U29" i="15"/>
  <c r="W29" i="15" s="1"/>
  <c r="K29" i="15"/>
  <c r="L29" i="15" s="1"/>
  <c r="T29" i="15" s="1"/>
  <c r="J29" i="15"/>
  <c r="M29" i="15" s="1"/>
  <c r="U28" i="15"/>
  <c r="W28" i="15" s="1"/>
  <c r="K28" i="15"/>
  <c r="J28" i="15"/>
  <c r="M28" i="15" s="1"/>
  <c r="Q28" i="15" s="1"/>
  <c r="R28" i="15" s="1"/>
  <c r="S28" i="15" s="1"/>
  <c r="P69" i="15"/>
  <c r="O69" i="15"/>
  <c r="I69" i="15"/>
  <c r="H69" i="15"/>
  <c r="G69" i="15"/>
  <c r="F69" i="15"/>
  <c r="U26" i="15"/>
  <c r="W26" i="15" s="1"/>
  <c r="K26" i="15"/>
  <c r="L26" i="15" s="1"/>
  <c r="T26" i="15" s="1"/>
  <c r="J26" i="15"/>
  <c r="M26" i="15" s="1"/>
  <c r="U25" i="15"/>
  <c r="K25" i="15"/>
  <c r="L25" i="15" s="1"/>
  <c r="T25" i="15" s="1"/>
  <c r="J25" i="15"/>
  <c r="M25" i="15" s="1"/>
  <c r="Q25" i="15" s="1"/>
  <c r="R25" i="15" s="1"/>
  <c r="S25" i="15" s="1"/>
  <c r="U24" i="15"/>
  <c r="W24" i="15" s="1"/>
  <c r="K24" i="15"/>
  <c r="L24" i="15" s="1"/>
  <c r="T24" i="15" s="1"/>
  <c r="J24" i="15"/>
  <c r="M24" i="15" s="1"/>
  <c r="U23" i="15"/>
  <c r="W23" i="15" s="1"/>
  <c r="K23" i="15"/>
  <c r="L23" i="15" s="1"/>
  <c r="T23" i="15" s="1"/>
  <c r="J23" i="15"/>
  <c r="M23" i="15" s="1"/>
  <c r="U22" i="15"/>
  <c r="W22" i="15" s="1"/>
  <c r="K22" i="15"/>
  <c r="L22" i="15" s="1"/>
  <c r="T22" i="15" s="1"/>
  <c r="J22" i="15"/>
  <c r="M22" i="15" s="1"/>
  <c r="Q22" i="15" s="1"/>
  <c r="R22" i="15" s="1"/>
  <c r="S22" i="15" s="1"/>
  <c r="U21" i="15"/>
  <c r="W21" i="15" s="1"/>
  <c r="K21" i="15"/>
  <c r="L21" i="15" s="1"/>
  <c r="T21" i="15" s="1"/>
  <c r="J21" i="15"/>
  <c r="M21" i="15" s="1"/>
  <c r="Q21" i="15" s="1"/>
  <c r="R21" i="15" s="1"/>
  <c r="S21" i="15" s="1"/>
  <c r="U20" i="15"/>
  <c r="W20" i="15" s="1"/>
  <c r="K20" i="15"/>
  <c r="L20" i="15" s="1"/>
  <c r="T20" i="15" s="1"/>
  <c r="J20" i="15"/>
  <c r="M20" i="15" s="1"/>
  <c r="Q20" i="15" s="1"/>
  <c r="R20" i="15" s="1"/>
  <c r="S20" i="15" s="1"/>
  <c r="U19" i="15"/>
  <c r="W19" i="15" s="1"/>
  <c r="K19" i="15"/>
  <c r="L19" i="15" s="1"/>
  <c r="T19" i="15" s="1"/>
  <c r="J19" i="15"/>
  <c r="M19" i="15" s="1"/>
  <c r="Q19" i="15" s="1"/>
  <c r="R19" i="15" s="1"/>
  <c r="S19" i="15" s="1"/>
  <c r="U18" i="15"/>
  <c r="W18" i="15" s="1"/>
  <c r="K18" i="15"/>
  <c r="L18" i="15" s="1"/>
  <c r="T18" i="15" s="1"/>
  <c r="J18" i="15"/>
  <c r="M18" i="15" s="1"/>
  <c r="U16" i="15"/>
  <c r="W16" i="15" s="1"/>
  <c r="K16" i="15"/>
  <c r="L16" i="15" s="1"/>
  <c r="T16" i="15" s="1"/>
  <c r="J16" i="15"/>
  <c r="M16" i="15" s="1"/>
  <c r="Q16" i="15" s="1"/>
  <c r="R16" i="15" s="1"/>
  <c r="S16" i="15" s="1"/>
  <c r="U15" i="15"/>
  <c r="W15" i="15" s="1"/>
  <c r="K15" i="15"/>
  <c r="L15" i="15" s="1"/>
  <c r="T15" i="15" s="1"/>
  <c r="J15" i="15"/>
  <c r="M15" i="15" s="1"/>
  <c r="Q15" i="15" s="1"/>
  <c r="R15" i="15" s="1"/>
  <c r="S15" i="15" s="1"/>
  <c r="U14" i="15"/>
  <c r="K14" i="15"/>
  <c r="L14" i="15" s="1"/>
  <c r="T14" i="15" s="1"/>
  <c r="J14" i="15"/>
  <c r="M14" i="15" s="1"/>
  <c r="Q14" i="15" s="1"/>
  <c r="R14" i="15" s="1"/>
  <c r="S14" i="15" s="1"/>
  <c r="U13" i="15"/>
  <c r="W13" i="15" s="1"/>
  <c r="K13" i="15"/>
  <c r="L13" i="15" s="1"/>
  <c r="T13" i="15" s="1"/>
  <c r="J13" i="15"/>
  <c r="M13" i="15" s="1"/>
  <c r="Q13" i="15" s="1"/>
  <c r="R13" i="15" s="1"/>
  <c r="S13" i="15" s="1"/>
  <c r="U12" i="15"/>
  <c r="W12" i="15" s="1"/>
  <c r="K12" i="15"/>
  <c r="L12" i="15" s="1"/>
  <c r="T12" i="15" s="1"/>
  <c r="J12" i="15"/>
  <c r="M12" i="15" s="1"/>
  <c r="U11" i="15"/>
  <c r="W11" i="15" s="1"/>
  <c r="K11" i="15"/>
  <c r="L11" i="15" s="1"/>
  <c r="T11" i="15" s="1"/>
  <c r="J11" i="15"/>
  <c r="M11" i="15" s="1"/>
  <c r="Q11" i="15" s="1"/>
  <c r="R11" i="15" s="1"/>
  <c r="S11" i="15" s="1"/>
  <c r="U10" i="15"/>
  <c r="W10" i="15" s="1"/>
  <c r="K10" i="15"/>
  <c r="L10" i="15" s="1"/>
  <c r="T10" i="15" s="1"/>
  <c r="J10" i="15"/>
  <c r="M10" i="15" s="1"/>
  <c r="U9" i="15"/>
  <c r="W9" i="15" s="1"/>
  <c r="K9" i="15"/>
  <c r="L9" i="15" s="1"/>
  <c r="T9" i="15" s="1"/>
  <c r="J9" i="15"/>
  <c r="M9" i="15" s="1"/>
  <c r="U8" i="15"/>
  <c r="W8" i="15" s="1"/>
  <c r="K8" i="15"/>
  <c r="J8" i="15"/>
  <c r="M8" i="15" s="1"/>
  <c r="Q8" i="15" s="1"/>
  <c r="R8" i="15" s="1"/>
  <c r="S8" i="15" s="1"/>
  <c r="U7" i="15"/>
  <c r="W7" i="15" s="1"/>
  <c r="K7" i="15"/>
  <c r="L7" i="15" s="1"/>
  <c r="T7" i="15" s="1"/>
  <c r="J7" i="15"/>
  <c r="M7" i="15" s="1"/>
  <c r="Q7" i="15" s="1"/>
  <c r="R7" i="15" s="1"/>
  <c r="S7" i="15" s="1"/>
  <c r="U6" i="15"/>
  <c r="K6" i="15"/>
  <c r="L6" i="15" s="1"/>
  <c r="T6" i="15" s="1"/>
  <c r="J6" i="15"/>
  <c r="M6" i="15" s="1"/>
  <c r="Q6" i="15" s="1"/>
  <c r="R6" i="15" s="1"/>
  <c r="S6" i="15" s="1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N138" i="5"/>
  <c r="P5" i="5"/>
  <c r="P138" i="5" s="1"/>
  <c r="P17" i="5"/>
  <c r="P27" i="5"/>
  <c r="P32" i="5"/>
  <c r="P41" i="5"/>
  <c r="P48" i="5"/>
  <c r="P53" i="5"/>
  <c r="P57" i="5"/>
  <c r="P61" i="5"/>
  <c r="P69" i="5"/>
  <c r="P76" i="5"/>
  <c r="P86" i="5"/>
  <c r="P90" i="5"/>
  <c r="P95" i="5"/>
  <c r="P103" i="5"/>
  <c r="P111" i="5"/>
  <c r="P117" i="5"/>
  <c r="P123" i="5"/>
  <c r="P130" i="5"/>
  <c r="H88" i="13"/>
  <c r="I88" i="13" s="1"/>
  <c r="T88" i="13" s="1"/>
  <c r="G88" i="13"/>
  <c r="J88" i="13" s="1"/>
  <c r="H97" i="13"/>
  <c r="O97" i="13" s="1"/>
  <c r="G97" i="13"/>
  <c r="J97" i="13" s="1"/>
  <c r="M97" i="13" s="1"/>
  <c r="N97" i="13" s="1"/>
  <c r="H93" i="13"/>
  <c r="G93" i="13"/>
  <c r="J93" i="13" s="1"/>
  <c r="H75" i="13"/>
  <c r="O75" i="13" s="1"/>
  <c r="G75" i="13"/>
  <c r="J75" i="13" s="1"/>
  <c r="M75" i="13" s="1"/>
  <c r="N75" i="13" s="1"/>
  <c r="H78" i="13"/>
  <c r="I78" i="13" s="1"/>
  <c r="T78" i="13" s="1"/>
  <c r="G78" i="13"/>
  <c r="J78" i="13" s="1"/>
  <c r="H102" i="13"/>
  <c r="O102" i="13" s="1"/>
  <c r="G102" i="13"/>
  <c r="J102" i="13" s="1"/>
  <c r="M102" i="13" s="1"/>
  <c r="N102" i="13" s="1"/>
  <c r="H69" i="13"/>
  <c r="I69" i="13" s="1"/>
  <c r="T69" i="13" s="1"/>
  <c r="G69" i="13"/>
  <c r="J69" i="13" s="1"/>
  <c r="H116" i="13"/>
  <c r="I116" i="13" s="1"/>
  <c r="T116" i="13" s="1"/>
  <c r="G116" i="13"/>
  <c r="J116" i="13" s="1"/>
  <c r="H99" i="13"/>
  <c r="I99" i="13" s="1"/>
  <c r="T99" i="13" s="1"/>
  <c r="G99" i="13"/>
  <c r="J99" i="13" s="1"/>
  <c r="H81" i="13"/>
  <c r="I81" i="13" s="1"/>
  <c r="T81" i="13" s="1"/>
  <c r="G81" i="13"/>
  <c r="J81" i="13" s="1"/>
  <c r="H89" i="13"/>
  <c r="I89" i="13" s="1"/>
  <c r="T89" i="13" s="1"/>
  <c r="G89" i="13"/>
  <c r="J89" i="13" s="1"/>
  <c r="H94" i="13"/>
  <c r="I94" i="13" s="1"/>
  <c r="T94" i="13" s="1"/>
  <c r="G94" i="13"/>
  <c r="J94" i="13" s="1"/>
  <c r="H72" i="13"/>
  <c r="O72" i="13" s="1"/>
  <c r="G72" i="13"/>
  <c r="J72" i="13" s="1"/>
  <c r="M72" i="13" s="1"/>
  <c r="N72" i="13" s="1"/>
  <c r="H74" i="13"/>
  <c r="I74" i="13" s="1"/>
  <c r="T74" i="13" s="1"/>
  <c r="G74" i="13"/>
  <c r="J74" i="13" s="1"/>
  <c r="M74" i="13" s="1"/>
  <c r="N74" i="13" s="1"/>
  <c r="H56" i="13"/>
  <c r="I56" i="13" s="1"/>
  <c r="T56" i="13" s="1"/>
  <c r="G56" i="13"/>
  <c r="J56" i="13" s="1"/>
  <c r="H96" i="13"/>
  <c r="O96" i="13" s="1"/>
  <c r="G96" i="13"/>
  <c r="J96" i="13" s="1"/>
  <c r="H64" i="13"/>
  <c r="O64" i="13" s="1"/>
  <c r="G64" i="13"/>
  <c r="J64" i="13" s="1"/>
  <c r="H91" i="13"/>
  <c r="I91" i="13" s="1"/>
  <c r="T91" i="13" s="1"/>
  <c r="G91" i="13"/>
  <c r="J91" i="13" s="1"/>
  <c r="H105" i="13"/>
  <c r="I105" i="13" s="1"/>
  <c r="T105" i="13" s="1"/>
  <c r="G105" i="13"/>
  <c r="J105" i="13" s="1"/>
  <c r="H83" i="13"/>
  <c r="O83" i="13" s="1"/>
  <c r="G83" i="13"/>
  <c r="J83" i="13" s="1"/>
  <c r="H108" i="13"/>
  <c r="O108" i="13" s="1"/>
  <c r="G108" i="13"/>
  <c r="J108" i="13" s="1"/>
  <c r="M108" i="13" s="1"/>
  <c r="N108" i="13" s="1"/>
  <c r="H58" i="13"/>
  <c r="I58" i="13" s="1"/>
  <c r="T58" i="13" s="1"/>
  <c r="G58" i="13"/>
  <c r="J58" i="13" s="1"/>
  <c r="H107" i="13"/>
  <c r="I107" i="13" s="1"/>
  <c r="T107" i="13" s="1"/>
  <c r="G107" i="13"/>
  <c r="J107" i="13" s="1"/>
  <c r="H103" i="13"/>
  <c r="O103" i="13" s="1"/>
  <c r="G103" i="13"/>
  <c r="J103" i="13" s="1"/>
  <c r="H101" i="13"/>
  <c r="I101" i="13" s="1"/>
  <c r="T101" i="13" s="1"/>
  <c r="G101" i="13"/>
  <c r="J101" i="13" s="1"/>
  <c r="M101" i="13" s="1"/>
  <c r="N101" i="13" s="1"/>
  <c r="H109" i="13"/>
  <c r="I109" i="13" s="1"/>
  <c r="T109" i="13" s="1"/>
  <c r="G109" i="13"/>
  <c r="J109" i="13" s="1"/>
  <c r="H60" i="13"/>
  <c r="I60" i="13" s="1"/>
  <c r="T60" i="13" s="1"/>
  <c r="G60" i="13"/>
  <c r="J60" i="13" s="1"/>
  <c r="H82" i="13"/>
  <c r="O82" i="13" s="1"/>
  <c r="G82" i="13"/>
  <c r="J82" i="13" s="1"/>
  <c r="H77" i="13"/>
  <c r="I77" i="13" s="1"/>
  <c r="T77" i="13" s="1"/>
  <c r="G77" i="13"/>
  <c r="J77" i="13" s="1"/>
  <c r="H110" i="13"/>
  <c r="I110" i="13" s="1"/>
  <c r="T110" i="13" s="1"/>
  <c r="G110" i="13"/>
  <c r="J110" i="13" s="1"/>
  <c r="H76" i="13"/>
  <c r="I76" i="13" s="1"/>
  <c r="T76" i="13" s="1"/>
  <c r="G76" i="13"/>
  <c r="J76" i="13" s="1"/>
  <c r="H62" i="13"/>
  <c r="I62" i="13" s="1"/>
  <c r="T62" i="13" s="1"/>
  <c r="G62" i="13"/>
  <c r="J62" i="13" s="1"/>
  <c r="H79" i="13"/>
  <c r="I79" i="13" s="1"/>
  <c r="T79" i="13" s="1"/>
  <c r="G79" i="13"/>
  <c r="J79" i="13" s="1"/>
  <c r="H80" i="13"/>
  <c r="I80" i="13" s="1"/>
  <c r="T80" i="13" s="1"/>
  <c r="G80" i="13"/>
  <c r="J80" i="13" s="1"/>
  <c r="H37" i="13"/>
  <c r="O37" i="13" s="1"/>
  <c r="G37" i="13"/>
  <c r="J37" i="13" s="1"/>
  <c r="M37" i="13" s="1"/>
  <c r="N37" i="13" s="1"/>
  <c r="H73" i="13"/>
  <c r="I73" i="13" s="1"/>
  <c r="T73" i="13" s="1"/>
  <c r="G73" i="13"/>
  <c r="J73" i="13" s="1"/>
  <c r="H66" i="13"/>
  <c r="I66" i="13" s="1"/>
  <c r="T66" i="13" s="1"/>
  <c r="G66" i="13"/>
  <c r="J66" i="13" s="1"/>
  <c r="H43" i="13"/>
  <c r="I43" i="13" s="1"/>
  <c r="T43" i="13" s="1"/>
  <c r="G43" i="13"/>
  <c r="J43" i="13" s="1"/>
  <c r="H92" i="13"/>
  <c r="I92" i="13" s="1"/>
  <c r="T92" i="13" s="1"/>
  <c r="G92" i="13"/>
  <c r="J92" i="13" s="1"/>
  <c r="H104" i="13"/>
  <c r="O104" i="13" s="1"/>
  <c r="G104" i="13"/>
  <c r="J104" i="13" s="1"/>
  <c r="H86" i="13"/>
  <c r="I86" i="13" s="1"/>
  <c r="T86" i="13" s="1"/>
  <c r="G86" i="13"/>
  <c r="J86" i="13" s="1"/>
  <c r="H114" i="13"/>
  <c r="I114" i="13" s="1"/>
  <c r="T114" i="13" s="1"/>
  <c r="G114" i="13"/>
  <c r="J114" i="13" s="1"/>
  <c r="H8" i="13"/>
  <c r="I8" i="13" s="1"/>
  <c r="T8" i="13" s="1"/>
  <c r="G8" i="13"/>
  <c r="J8" i="13" s="1"/>
  <c r="H95" i="13"/>
  <c r="I95" i="13" s="1"/>
  <c r="T95" i="13" s="1"/>
  <c r="G95" i="13"/>
  <c r="J95" i="13" s="1"/>
  <c r="H90" i="13"/>
  <c r="I90" i="13" s="1"/>
  <c r="T90" i="13" s="1"/>
  <c r="G90" i="13"/>
  <c r="J90" i="13" s="1"/>
  <c r="H59" i="13"/>
  <c r="I59" i="13" s="1"/>
  <c r="T59" i="13" s="1"/>
  <c r="G59" i="13"/>
  <c r="J59" i="13" s="1"/>
  <c r="H67" i="13"/>
  <c r="O67" i="13" s="1"/>
  <c r="G67" i="13"/>
  <c r="J67" i="13" s="1"/>
  <c r="M67" i="13" s="1"/>
  <c r="N67" i="13" s="1"/>
  <c r="H46" i="13"/>
  <c r="I46" i="13" s="1"/>
  <c r="T46" i="13" s="1"/>
  <c r="G46" i="13"/>
  <c r="J46" i="13" s="1"/>
  <c r="H45" i="13"/>
  <c r="I45" i="13" s="1"/>
  <c r="T45" i="13" s="1"/>
  <c r="G45" i="13"/>
  <c r="J45" i="13" s="1"/>
  <c r="H26" i="13"/>
  <c r="I26" i="13" s="1"/>
  <c r="T26" i="13" s="1"/>
  <c r="G26" i="13"/>
  <c r="J26" i="13" s="1"/>
  <c r="H85" i="13"/>
  <c r="I85" i="13" s="1"/>
  <c r="T85" i="13" s="1"/>
  <c r="G85" i="13"/>
  <c r="J85" i="13" s="1"/>
  <c r="H70" i="13"/>
  <c r="I70" i="13" s="1"/>
  <c r="T70" i="13" s="1"/>
  <c r="G70" i="13"/>
  <c r="J70" i="13" s="1"/>
  <c r="H42" i="13"/>
  <c r="I42" i="13" s="1"/>
  <c r="T42" i="13" s="1"/>
  <c r="G42" i="13"/>
  <c r="J42" i="13" s="1"/>
  <c r="H55" i="13"/>
  <c r="O55" i="13" s="1"/>
  <c r="G55" i="13"/>
  <c r="J55" i="13" s="1"/>
  <c r="H71" i="13"/>
  <c r="I71" i="13" s="1"/>
  <c r="T71" i="13" s="1"/>
  <c r="G71" i="13"/>
  <c r="J71" i="13" s="1"/>
  <c r="H112" i="13"/>
  <c r="I112" i="13" s="1"/>
  <c r="T112" i="13" s="1"/>
  <c r="G112" i="13"/>
  <c r="J112" i="13" s="1"/>
  <c r="H111" i="13"/>
  <c r="I111" i="13" s="1"/>
  <c r="T111" i="13" s="1"/>
  <c r="G111" i="13"/>
  <c r="J111" i="13" s="1"/>
  <c r="H106" i="13"/>
  <c r="O106" i="13" s="1"/>
  <c r="G106" i="13"/>
  <c r="J106" i="13" s="1"/>
  <c r="M106" i="13" s="1"/>
  <c r="N106" i="13" s="1"/>
  <c r="H38" i="13"/>
  <c r="I38" i="13" s="1"/>
  <c r="T38" i="13" s="1"/>
  <c r="G38" i="13"/>
  <c r="J38" i="13" s="1"/>
  <c r="H51" i="13"/>
  <c r="I51" i="13" s="1"/>
  <c r="T51" i="13" s="1"/>
  <c r="G51" i="13"/>
  <c r="J51" i="13" s="1"/>
  <c r="H48" i="13"/>
  <c r="I48" i="13" s="1"/>
  <c r="T48" i="13" s="1"/>
  <c r="G48" i="13"/>
  <c r="J48" i="13" s="1"/>
  <c r="H63" i="13"/>
  <c r="I63" i="13" s="1"/>
  <c r="T63" i="13" s="1"/>
  <c r="G63" i="13"/>
  <c r="J63" i="13" s="1"/>
  <c r="H41" i="13"/>
  <c r="I41" i="13" s="1"/>
  <c r="T41" i="13" s="1"/>
  <c r="G41" i="13"/>
  <c r="J41" i="13" s="1"/>
  <c r="H113" i="13"/>
  <c r="I113" i="13" s="1"/>
  <c r="T113" i="13" s="1"/>
  <c r="G113" i="13"/>
  <c r="J113" i="13" s="1"/>
  <c r="H6" i="13"/>
  <c r="I6" i="13" s="1"/>
  <c r="T6" i="13" s="1"/>
  <c r="G6" i="13"/>
  <c r="J6" i="13" s="1"/>
  <c r="H54" i="13"/>
  <c r="I54" i="13" s="1"/>
  <c r="T54" i="13" s="1"/>
  <c r="G54" i="13"/>
  <c r="J54" i="13" s="1"/>
  <c r="H84" i="13"/>
  <c r="I84" i="13" s="1"/>
  <c r="T84" i="13" s="1"/>
  <c r="G84" i="13"/>
  <c r="J84" i="13" s="1"/>
  <c r="H100" i="13"/>
  <c r="I100" i="13" s="1"/>
  <c r="T100" i="13" s="1"/>
  <c r="G100" i="13"/>
  <c r="J100" i="13" s="1"/>
  <c r="H87" i="13"/>
  <c r="I87" i="13" s="1"/>
  <c r="T87" i="13" s="1"/>
  <c r="G87" i="13"/>
  <c r="J87" i="13" s="1"/>
  <c r="H33" i="13"/>
  <c r="O63" i="13" s="1"/>
  <c r="G33" i="13"/>
  <c r="J33" i="13" s="1"/>
  <c r="H20" i="13"/>
  <c r="I20" i="13" s="1"/>
  <c r="T20" i="13" s="1"/>
  <c r="G20" i="13"/>
  <c r="J20" i="13" s="1"/>
  <c r="H16" i="13"/>
  <c r="I16" i="13" s="1"/>
  <c r="T16" i="13" s="1"/>
  <c r="G16" i="13"/>
  <c r="J16" i="13" s="1"/>
  <c r="H44" i="13"/>
  <c r="I44" i="13" s="1"/>
  <c r="T44" i="13" s="1"/>
  <c r="G44" i="13"/>
  <c r="J44" i="13" s="1"/>
  <c r="H117" i="13"/>
  <c r="I117" i="13" s="1"/>
  <c r="T117" i="13" s="1"/>
  <c r="G117" i="13"/>
  <c r="J117" i="13" s="1"/>
  <c r="H50" i="13"/>
  <c r="I50" i="13" s="1"/>
  <c r="T50" i="13" s="1"/>
  <c r="G50" i="13"/>
  <c r="J50" i="13" s="1"/>
  <c r="M69" i="13" s="1"/>
  <c r="N69" i="13" s="1"/>
  <c r="H14" i="13"/>
  <c r="I14" i="13" s="1"/>
  <c r="T14" i="13" s="1"/>
  <c r="G14" i="13"/>
  <c r="J14" i="13" s="1"/>
  <c r="H68" i="13"/>
  <c r="I68" i="13" s="1"/>
  <c r="T68" i="13" s="1"/>
  <c r="G68" i="13"/>
  <c r="J68" i="13" s="1"/>
  <c r="H47" i="13"/>
  <c r="I47" i="13" s="1"/>
  <c r="T47" i="13" s="1"/>
  <c r="G47" i="13"/>
  <c r="J47" i="13" s="1"/>
  <c r="H52" i="13"/>
  <c r="G52" i="13"/>
  <c r="J52" i="13" s="1"/>
  <c r="H7" i="13"/>
  <c r="I7" i="13" s="1"/>
  <c r="T7" i="13" s="1"/>
  <c r="G7" i="13"/>
  <c r="J7" i="13" s="1"/>
  <c r="H65" i="13"/>
  <c r="I65" i="13" s="1"/>
  <c r="T65" i="13" s="1"/>
  <c r="G65" i="13"/>
  <c r="J65" i="13" s="1"/>
  <c r="H31" i="13"/>
  <c r="O31" i="13" s="1"/>
  <c r="G31" i="13"/>
  <c r="J31" i="13" s="1"/>
  <c r="H22" i="13"/>
  <c r="O22" i="13" s="1"/>
  <c r="G22" i="13"/>
  <c r="J22" i="13" s="1"/>
  <c r="M22" i="13" s="1"/>
  <c r="N22" i="13" s="1"/>
  <c r="H32" i="13"/>
  <c r="I32" i="13" s="1"/>
  <c r="T32" i="13" s="1"/>
  <c r="G32" i="13"/>
  <c r="J32" i="13" s="1"/>
  <c r="H115" i="13"/>
  <c r="I115" i="13" s="1"/>
  <c r="T115" i="13" s="1"/>
  <c r="G115" i="13"/>
  <c r="J115" i="13" s="1"/>
  <c r="H18" i="13"/>
  <c r="I18" i="13" s="1"/>
  <c r="T18" i="13" s="1"/>
  <c r="G18" i="13"/>
  <c r="J18" i="13" s="1"/>
  <c r="M18" i="13" s="1"/>
  <c r="N18" i="13" s="1"/>
  <c r="H29" i="13"/>
  <c r="O29" i="13" s="1"/>
  <c r="G29" i="13"/>
  <c r="J29" i="13" s="1"/>
  <c r="M29" i="13" s="1"/>
  <c r="N29" i="13" s="1"/>
  <c r="H21" i="13"/>
  <c r="O21" i="13" s="1"/>
  <c r="G21" i="13"/>
  <c r="J21" i="13" s="1"/>
  <c r="M21" i="13" s="1"/>
  <c r="N21" i="13" s="1"/>
  <c r="H53" i="13"/>
  <c r="I53" i="13" s="1"/>
  <c r="T53" i="13" s="1"/>
  <c r="G53" i="13"/>
  <c r="J53" i="13" s="1"/>
  <c r="H24" i="13"/>
  <c r="O24" i="13" s="1"/>
  <c r="G24" i="13"/>
  <c r="J24" i="13" s="1"/>
  <c r="H36" i="13"/>
  <c r="O36" i="13" s="1"/>
  <c r="G36" i="13"/>
  <c r="J36" i="13" s="1"/>
  <c r="H10" i="13"/>
  <c r="I10" i="13" s="1"/>
  <c r="T10" i="13" s="1"/>
  <c r="G10" i="13"/>
  <c r="J10" i="13" s="1"/>
  <c r="H4" i="13"/>
  <c r="O4" i="13" s="1"/>
  <c r="G4" i="13"/>
  <c r="J4" i="13" s="1"/>
  <c r="H25" i="13"/>
  <c r="I25" i="13" s="1"/>
  <c r="T25" i="13" s="1"/>
  <c r="G25" i="13"/>
  <c r="J25" i="13" s="1"/>
  <c r="H98" i="13"/>
  <c r="I98" i="13" s="1"/>
  <c r="T98" i="13" s="1"/>
  <c r="G98" i="13"/>
  <c r="J98" i="13" s="1"/>
  <c r="H30" i="13"/>
  <c r="I30" i="13" s="1"/>
  <c r="T30" i="13" s="1"/>
  <c r="G30" i="13"/>
  <c r="J30" i="13" s="1"/>
  <c r="H17" i="13"/>
  <c r="I17" i="13" s="1"/>
  <c r="T17" i="13" s="1"/>
  <c r="G17" i="13"/>
  <c r="J17" i="13" s="1"/>
  <c r="H49" i="13"/>
  <c r="I49" i="13" s="1"/>
  <c r="T49" i="13" s="1"/>
  <c r="G49" i="13"/>
  <c r="J49" i="13" s="1"/>
  <c r="H61" i="13"/>
  <c r="I61" i="13" s="1"/>
  <c r="T61" i="13" s="1"/>
  <c r="G61" i="13"/>
  <c r="J61" i="13" s="1"/>
  <c r="H34" i="13"/>
  <c r="I34" i="13" s="1"/>
  <c r="T34" i="13" s="1"/>
  <c r="G34" i="13"/>
  <c r="J34" i="13" s="1"/>
  <c r="H40" i="13"/>
  <c r="I40" i="13" s="1"/>
  <c r="T40" i="13" s="1"/>
  <c r="G40" i="13"/>
  <c r="J40" i="13" s="1"/>
  <c r="M40" i="13" s="1"/>
  <c r="N40" i="13" s="1"/>
  <c r="H27" i="13"/>
  <c r="I27" i="13" s="1"/>
  <c r="T27" i="13" s="1"/>
  <c r="G27" i="13"/>
  <c r="J27" i="13" s="1"/>
  <c r="H12" i="13"/>
  <c r="O12" i="13" s="1"/>
  <c r="G12" i="13"/>
  <c r="J12" i="13" s="1"/>
  <c r="H35" i="13"/>
  <c r="O107" i="13" s="1"/>
  <c r="G35" i="13"/>
  <c r="J35" i="13" s="1"/>
  <c r="H9" i="13"/>
  <c r="I9" i="13" s="1"/>
  <c r="T9" i="13" s="1"/>
  <c r="G9" i="13"/>
  <c r="J9" i="13" s="1"/>
  <c r="H5" i="13"/>
  <c r="I5" i="13" s="1"/>
  <c r="T5" i="13" s="1"/>
  <c r="G5" i="13"/>
  <c r="J5" i="13" s="1"/>
  <c r="H39" i="13"/>
  <c r="G39" i="13"/>
  <c r="J39" i="13" s="1"/>
  <c r="H11" i="13"/>
  <c r="O68" i="13" s="1"/>
  <c r="G11" i="13"/>
  <c r="J11" i="13" s="1"/>
  <c r="M68" i="13" s="1"/>
  <c r="N68" i="13" s="1"/>
  <c r="H15" i="13"/>
  <c r="G15" i="13"/>
  <c r="J15" i="13" s="1"/>
  <c r="H28" i="13"/>
  <c r="I28" i="13" s="1"/>
  <c r="T28" i="13" s="1"/>
  <c r="G28" i="13"/>
  <c r="J28" i="13" s="1"/>
  <c r="H13" i="13"/>
  <c r="I13" i="13" s="1"/>
  <c r="T13" i="13" s="1"/>
  <c r="G13" i="13"/>
  <c r="J13" i="13" s="1"/>
  <c r="H23" i="13"/>
  <c r="O65" i="13" s="1"/>
  <c r="G23" i="13"/>
  <c r="J23" i="13" s="1"/>
  <c r="M65" i="13" s="1"/>
  <c r="N65" i="13" s="1"/>
  <c r="H57" i="13"/>
  <c r="I57" i="13" s="1"/>
  <c r="T57" i="13" s="1"/>
  <c r="G57" i="13"/>
  <c r="J57" i="13" s="1"/>
  <c r="H19" i="13"/>
  <c r="O19" i="13" s="1"/>
  <c r="G19" i="13"/>
  <c r="J19" i="13" s="1"/>
  <c r="M28" i="13" s="1"/>
  <c r="N28" i="13" s="1"/>
  <c r="H21" i="12"/>
  <c r="N21" i="12" s="1"/>
  <c r="G21" i="12"/>
  <c r="I21" i="12" s="1"/>
  <c r="L21" i="12" s="1"/>
  <c r="M21" i="12" s="1"/>
  <c r="H77" i="12"/>
  <c r="N77" i="12" s="1"/>
  <c r="G77" i="12"/>
  <c r="I77" i="12" s="1"/>
  <c r="L77" i="12" s="1"/>
  <c r="M77" i="12" s="1"/>
  <c r="H83" i="12"/>
  <c r="N83" i="12" s="1"/>
  <c r="G83" i="12"/>
  <c r="I83" i="12" s="1"/>
  <c r="L83" i="12" s="1"/>
  <c r="M83" i="12" s="1"/>
  <c r="H99" i="12"/>
  <c r="N99" i="12" s="1"/>
  <c r="G99" i="12"/>
  <c r="I99" i="12" s="1"/>
  <c r="L99" i="12" s="1"/>
  <c r="M99" i="12" s="1"/>
  <c r="H26" i="12"/>
  <c r="N26" i="12" s="1"/>
  <c r="G26" i="12"/>
  <c r="I26" i="12" s="1"/>
  <c r="L26" i="12" s="1"/>
  <c r="M26" i="12" s="1"/>
  <c r="H49" i="12"/>
  <c r="N49" i="12" s="1"/>
  <c r="G49" i="12"/>
  <c r="I49" i="12" s="1"/>
  <c r="L49" i="12" s="1"/>
  <c r="M49" i="12" s="1"/>
  <c r="H96" i="12"/>
  <c r="G96" i="12"/>
  <c r="I96" i="12" s="1"/>
  <c r="L96" i="12" s="1"/>
  <c r="M96" i="12" s="1"/>
  <c r="H116" i="12"/>
  <c r="N116" i="12" s="1"/>
  <c r="G116" i="12"/>
  <c r="I116" i="12" s="1"/>
  <c r="L116" i="12" s="1"/>
  <c r="M116" i="12" s="1"/>
  <c r="H33" i="12"/>
  <c r="N33" i="12" s="1"/>
  <c r="G33" i="12"/>
  <c r="I33" i="12" s="1"/>
  <c r="L33" i="12" s="1"/>
  <c r="M33" i="12" s="1"/>
  <c r="H79" i="12"/>
  <c r="N79" i="12" s="1"/>
  <c r="G79" i="12"/>
  <c r="I79" i="12" s="1"/>
  <c r="L79" i="12" s="1"/>
  <c r="M79" i="12" s="1"/>
  <c r="H35" i="12"/>
  <c r="N35" i="12" s="1"/>
  <c r="G35" i="12"/>
  <c r="I35" i="12" s="1"/>
  <c r="L35" i="12" s="1"/>
  <c r="M35" i="12" s="1"/>
  <c r="H10" i="12"/>
  <c r="N10" i="12" s="1"/>
  <c r="G10" i="12"/>
  <c r="I10" i="12" s="1"/>
  <c r="L10" i="12" s="1"/>
  <c r="M10" i="12" s="1"/>
  <c r="H41" i="12"/>
  <c r="G41" i="12"/>
  <c r="I41" i="12" s="1"/>
  <c r="L41" i="12" s="1"/>
  <c r="M41" i="12" s="1"/>
  <c r="H65" i="12"/>
  <c r="N65" i="12" s="1"/>
  <c r="G65" i="12"/>
  <c r="I65" i="12" s="1"/>
  <c r="L65" i="12" s="1"/>
  <c r="M65" i="12" s="1"/>
  <c r="H15" i="12"/>
  <c r="N15" i="12" s="1"/>
  <c r="G15" i="12"/>
  <c r="I15" i="12" s="1"/>
  <c r="L15" i="12" s="1"/>
  <c r="M15" i="12" s="1"/>
  <c r="H106" i="12"/>
  <c r="N106" i="12" s="1"/>
  <c r="G106" i="12"/>
  <c r="I106" i="12" s="1"/>
  <c r="L106" i="12" s="1"/>
  <c r="M106" i="12" s="1"/>
  <c r="H30" i="12"/>
  <c r="N30" i="12" s="1"/>
  <c r="G30" i="12"/>
  <c r="I30" i="12" s="1"/>
  <c r="L30" i="12" s="1"/>
  <c r="M30" i="12" s="1"/>
  <c r="H59" i="12"/>
  <c r="G59" i="12"/>
  <c r="I59" i="12" s="1"/>
  <c r="L59" i="12" s="1"/>
  <c r="M59" i="12" s="1"/>
  <c r="H112" i="12"/>
  <c r="N112" i="12" s="1"/>
  <c r="G112" i="12"/>
  <c r="I112" i="12" s="1"/>
  <c r="L112" i="12" s="1"/>
  <c r="M112" i="12" s="1"/>
  <c r="H42" i="12"/>
  <c r="N42" i="12" s="1"/>
  <c r="G42" i="12"/>
  <c r="I42" i="12" s="1"/>
  <c r="L42" i="12" s="1"/>
  <c r="M42" i="12" s="1"/>
  <c r="H27" i="12"/>
  <c r="N27" i="12" s="1"/>
  <c r="G27" i="12"/>
  <c r="I27" i="12" s="1"/>
  <c r="L27" i="12" s="1"/>
  <c r="M27" i="12" s="1"/>
  <c r="H76" i="12"/>
  <c r="N76" i="12" s="1"/>
  <c r="G76" i="12"/>
  <c r="I76" i="12" s="1"/>
  <c r="L76" i="12" s="1"/>
  <c r="M76" i="12" s="1"/>
  <c r="H53" i="12"/>
  <c r="N53" i="12" s="1"/>
  <c r="G53" i="12"/>
  <c r="I53" i="12" s="1"/>
  <c r="L53" i="12" s="1"/>
  <c r="M53" i="12" s="1"/>
  <c r="H13" i="12"/>
  <c r="N13" i="12" s="1"/>
  <c r="G13" i="12"/>
  <c r="I13" i="12" s="1"/>
  <c r="L13" i="12" s="1"/>
  <c r="M13" i="12" s="1"/>
  <c r="H36" i="12"/>
  <c r="N36" i="12" s="1"/>
  <c r="G36" i="12"/>
  <c r="I36" i="12" s="1"/>
  <c r="L36" i="12" s="1"/>
  <c r="M36" i="12" s="1"/>
  <c r="H17" i="12"/>
  <c r="N17" i="12" s="1"/>
  <c r="G17" i="12"/>
  <c r="I17" i="12" s="1"/>
  <c r="L17" i="12" s="1"/>
  <c r="M17" i="12" s="1"/>
  <c r="H115" i="12"/>
  <c r="N115" i="12" s="1"/>
  <c r="G115" i="12"/>
  <c r="I115" i="12" s="1"/>
  <c r="L115" i="12" s="1"/>
  <c r="M115" i="12" s="1"/>
  <c r="H74" i="12"/>
  <c r="N74" i="12" s="1"/>
  <c r="G74" i="12"/>
  <c r="I74" i="12" s="1"/>
  <c r="L74" i="12" s="1"/>
  <c r="M74" i="12" s="1"/>
  <c r="H84" i="12"/>
  <c r="N84" i="12" s="1"/>
  <c r="G84" i="12"/>
  <c r="I84" i="12" s="1"/>
  <c r="L84" i="12" s="1"/>
  <c r="M84" i="12" s="1"/>
  <c r="H32" i="12"/>
  <c r="N32" i="12" s="1"/>
  <c r="G32" i="12"/>
  <c r="I32" i="12" s="1"/>
  <c r="L32" i="12" s="1"/>
  <c r="M32" i="12" s="1"/>
  <c r="H94" i="12"/>
  <c r="N94" i="12" s="1"/>
  <c r="G94" i="12"/>
  <c r="I94" i="12" s="1"/>
  <c r="L94" i="12" s="1"/>
  <c r="M94" i="12" s="1"/>
  <c r="H63" i="12"/>
  <c r="N63" i="12" s="1"/>
  <c r="G63" i="12"/>
  <c r="I63" i="12" s="1"/>
  <c r="L63" i="12" s="1"/>
  <c r="M63" i="12" s="1"/>
  <c r="H68" i="12"/>
  <c r="N68" i="12" s="1"/>
  <c r="G68" i="12"/>
  <c r="I68" i="12" s="1"/>
  <c r="L68" i="12" s="1"/>
  <c r="M68" i="12" s="1"/>
  <c r="H100" i="12"/>
  <c r="N100" i="12" s="1"/>
  <c r="G100" i="12"/>
  <c r="I100" i="12" s="1"/>
  <c r="L100" i="12" s="1"/>
  <c r="M100" i="12" s="1"/>
  <c r="H28" i="12"/>
  <c r="N28" i="12" s="1"/>
  <c r="G28" i="12"/>
  <c r="I28" i="12" s="1"/>
  <c r="L28" i="12" s="1"/>
  <c r="M28" i="12" s="1"/>
  <c r="H48" i="12"/>
  <c r="N48" i="12" s="1"/>
  <c r="G48" i="12"/>
  <c r="I48" i="12" s="1"/>
  <c r="L48" i="12" s="1"/>
  <c r="M48" i="12" s="1"/>
  <c r="H56" i="12"/>
  <c r="N56" i="12" s="1"/>
  <c r="G56" i="12"/>
  <c r="I56" i="12" s="1"/>
  <c r="L56" i="12" s="1"/>
  <c r="M56" i="12" s="1"/>
  <c r="H108" i="12"/>
  <c r="N108" i="12" s="1"/>
  <c r="G108" i="12"/>
  <c r="I108" i="12" s="1"/>
  <c r="L108" i="12" s="1"/>
  <c r="M108" i="12" s="1"/>
  <c r="H4" i="12"/>
  <c r="N4" i="12" s="1"/>
  <c r="G4" i="12"/>
  <c r="I4" i="12" s="1"/>
  <c r="L4" i="12" s="1"/>
  <c r="M4" i="12" s="1"/>
  <c r="H5" i="12"/>
  <c r="G5" i="12"/>
  <c r="I5" i="12" s="1"/>
  <c r="L5" i="12" s="1"/>
  <c r="M5" i="12" s="1"/>
  <c r="H8" i="12"/>
  <c r="N8" i="12" s="1"/>
  <c r="G8" i="12"/>
  <c r="I8" i="12" s="1"/>
  <c r="L8" i="12" s="1"/>
  <c r="M8" i="12" s="1"/>
  <c r="H97" i="12"/>
  <c r="N97" i="12" s="1"/>
  <c r="G97" i="12"/>
  <c r="I97" i="12" s="1"/>
  <c r="L97" i="12" s="1"/>
  <c r="M97" i="12" s="1"/>
  <c r="H12" i="12"/>
  <c r="N12" i="12" s="1"/>
  <c r="G12" i="12"/>
  <c r="I12" i="12" s="1"/>
  <c r="L12" i="12" s="1"/>
  <c r="M12" i="12" s="1"/>
  <c r="H18" i="12"/>
  <c r="N18" i="12" s="1"/>
  <c r="G18" i="12"/>
  <c r="I18" i="12" s="1"/>
  <c r="L18" i="12" s="1"/>
  <c r="M18" i="12" s="1"/>
  <c r="H98" i="12"/>
  <c r="N98" i="12" s="1"/>
  <c r="G98" i="12"/>
  <c r="I98" i="12" s="1"/>
  <c r="L98" i="12" s="1"/>
  <c r="M98" i="12" s="1"/>
  <c r="H81" i="12"/>
  <c r="N81" i="12" s="1"/>
  <c r="G81" i="12"/>
  <c r="I81" i="12" s="1"/>
  <c r="L81" i="12" s="1"/>
  <c r="M81" i="12" s="1"/>
  <c r="H6" i="12"/>
  <c r="N6" i="12" s="1"/>
  <c r="G6" i="12"/>
  <c r="I6" i="12" s="1"/>
  <c r="L6" i="12" s="1"/>
  <c r="M6" i="12" s="1"/>
  <c r="H86" i="12"/>
  <c r="N86" i="12" s="1"/>
  <c r="G86" i="12"/>
  <c r="I86" i="12" s="1"/>
  <c r="L86" i="12" s="1"/>
  <c r="M86" i="12" s="1"/>
  <c r="H37" i="12"/>
  <c r="N37" i="12" s="1"/>
  <c r="G37" i="12"/>
  <c r="I37" i="12" s="1"/>
  <c r="L37" i="12" s="1"/>
  <c r="M37" i="12" s="1"/>
  <c r="H85" i="12"/>
  <c r="N85" i="12" s="1"/>
  <c r="G85" i="12"/>
  <c r="I85" i="12" s="1"/>
  <c r="L85" i="12" s="1"/>
  <c r="M85" i="12" s="1"/>
  <c r="H51" i="12"/>
  <c r="N51" i="12" s="1"/>
  <c r="G51" i="12"/>
  <c r="I51" i="12" s="1"/>
  <c r="L51" i="12" s="1"/>
  <c r="M51" i="12" s="1"/>
  <c r="H110" i="12"/>
  <c r="N110" i="12" s="1"/>
  <c r="G110" i="12"/>
  <c r="I110" i="12" s="1"/>
  <c r="L110" i="12" s="1"/>
  <c r="M110" i="12" s="1"/>
  <c r="H71" i="12"/>
  <c r="N71" i="12" s="1"/>
  <c r="G71" i="12"/>
  <c r="I71" i="12" s="1"/>
  <c r="L71" i="12" s="1"/>
  <c r="M71" i="12" s="1"/>
  <c r="H91" i="12"/>
  <c r="N91" i="12" s="1"/>
  <c r="G91" i="12"/>
  <c r="I91" i="12" s="1"/>
  <c r="L91" i="12" s="1"/>
  <c r="M91" i="12" s="1"/>
  <c r="H47" i="12"/>
  <c r="N47" i="12" s="1"/>
  <c r="G47" i="12"/>
  <c r="I47" i="12" s="1"/>
  <c r="L47" i="12" s="1"/>
  <c r="M47" i="12" s="1"/>
  <c r="H90" i="12"/>
  <c r="N90" i="12" s="1"/>
  <c r="G90" i="12"/>
  <c r="I90" i="12" s="1"/>
  <c r="L90" i="12" s="1"/>
  <c r="M90" i="12" s="1"/>
  <c r="H60" i="12"/>
  <c r="N60" i="12" s="1"/>
  <c r="G60" i="12"/>
  <c r="I60" i="12" s="1"/>
  <c r="L60" i="12" s="1"/>
  <c r="M60" i="12" s="1"/>
  <c r="H92" i="12"/>
  <c r="N92" i="12" s="1"/>
  <c r="G92" i="12"/>
  <c r="I92" i="12" s="1"/>
  <c r="L92" i="12" s="1"/>
  <c r="M92" i="12" s="1"/>
  <c r="H109" i="12"/>
  <c r="N109" i="12" s="1"/>
  <c r="G109" i="12"/>
  <c r="I109" i="12" s="1"/>
  <c r="L109" i="12" s="1"/>
  <c r="M109" i="12" s="1"/>
  <c r="H70" i="12"/>
  <c r="N70" i="12" s="1"/>
  <c r="G70" i="12"/>
  <c r="I70" i="12" s="1"/>
  <c r="L70" i="12" s="1"/>
  <c r="M70" i="12" s="1"/>
  <c r="H24" i="12"/>
  <c r="N24" i="12" s="1"/>
  <c r="G24" i="12"/>
  <c r="I24" i="12" s="1"/>
  <c r="L24" i="12" s="1"/>
  <c r="M24" i="12" s="1"/>
  <c r="H39" i="12"/>
  <c r="N39" i="12" s="1"/>
  <c r="G39" i="12"/>
  <c r="I39" i="12" s="1"/>
  <c r="L39" i="12" s="1"/>
  <c r="M39" i="12" s="1"/>
  <c r="H111" i="12"/>
  <c r="N111" i="12" s="1"/>
  <c r="G111" i="12"/>
  <c r="I111" i="12" s="1"/>
  <c r="L111" i="12" s="1"/>
  <c r="M111" i="12" s="1"/>
  <c r="H19" i="12"/>
  <c r="G19" i="12"/>
  <c r="I19" i="12" s="1"/>
  <c r="L19" i="12" s="1"/>
  <c r="M19" i="12" s="1"/>
  <c r="H57" i="12"/>
  <c r="N57" i="12" s="1"/>
  <c r="G57" i="12"/>
  <c r="I57" i="12" s="1"/>
  <c r="L57" i="12" s="1"/>
  <c r="M57" i="12" s="1"/>
  <c r="H43" i="12"/>
  <c r="N43" i="12" s="1"/>
  <c r="G43" i="12"/>
  <c r="I43" i="12" s="1"/>
  <c r="L43" i="12" s="1"/>
  <c r="M43" i="12" s="1"/>
  <c r="H72" i="12"/>
  <c r="N72" i="12" s="1"/>
  <c r="G72" i="12"/>
  <c r="I72" i="12" s="1"/>
  <c r="L72" i="12" s="1"/>
  <c r="M72" i="12" s="1"/>
  <c r="H25" i="12"/>
  <c r="N25" i="12" s="1"/>
  <c r="G25" i="12"/>
  <c r="I25" i="12" s="1"/>
  <c r="L25" i="12" s="1"/>
  <c r="M25" i="12" s="1"/>
  <c r="H102" i="12"/>
  <c r="N102" i="12" s="1"/>
  <c r="G102" i="12"/>
  <c r="I102" i="12" s="1"/>
  <c r="L102" i="12" s="1"/>
  <c r="M102" i="12" s="1"/>
  <c r="H52" i="12"/>
  <c r="N52" i="12" s="1"/>
  <c r="G52" i="12"/>
  <c r="I52" i="12" s="1"/>
  <c r="L52" i="12" s="1"/>
  <c r="M52" i="12" s="1"/>
  <c r="H103" i="12"/>
  <c r="N103" i="12" s="1"/>
  <c r="G103" i="12"/>
  <c r="I103" i="12" s="1"/>
  <c r="L103" i="12" s="1"/>
  <c r="M103" i="12" s="1"/>
  <c r="H20" i="12"/>
  <c r="N20" i="12" s="1"/>
  <c r="G20" i="12"/>
  <c r="H104" i="12"/>
  <c r="N104" i="12" s="1"/>
  <c r="G104" i="12"/>
  <c r="I104" i="12" s="1"/>
  <c r="L104" i="12" s="1"/>
  <c r="M104" i="12" s="1"/>
  <c r="H73" i="12"/>
  <c r="N73" i="12" s="1"/>
  <c r="G73" i="12"/>
  <c r="I73" i="12" s="1"/>
  <c r="L73" i="12" s="1"/>
  <c r="M73" i="12" s="1"/>
  <c r="H107" i="12"/>
  <c r="N107" i="12" s="1"/>
  <c r="G107" i="12"/>
  <c r="I107" i="12" s="1"/>
  <c r="L107" i="12" s="1"/>
  <c r="M107" i="12" s="1"/>
  <c r="H117" i="12"/>
  <c r="N117" i="12" s="1"/>
  <c r="G117" i="12"/>
  <c r="I117" i="12" s="1"/>
  <c r="L117" i="12" s="1"/>
  <c r="M117" i="12" s="1"/>
  <c r="H101" i="12"/>
  <c r="N101" i="12" s="1"/>
  <c r="G101" i="12"/>
  <c r="I101" i="12" s="1"/>
  <c r="L101" i="12" s="1"/>
  <c r="M101" i="12" s="1"/>
  <c r="H34" i="12"/>
  <c r="N34" i="12" s="1"/>
  <c r="G34" i="12"/>
  <c r="I34" i="12" s="1"/>
  <c r="L34" i="12" s="1"/>
  <c r="M34" i="12" s="1"/>
  <c r="H11" i="12"/>
  <c r="N11" i="12" s="1"/>
  <c r="G11" i="12"/>
  <c r="I11" i="12" s="1"/>
  <c r="L11" i="12" s="1"/>
  <c r="M11" i="12" s="1"/>
  <c r="H58" i="12"/>
  <c r="N58" i="12" s="1"/>
  <c r="G58" i="12"/>
  <c r="I58" i="12" s="1"/>
  <c r="L58" i="12" s="1"/>
  <c r="M58" i="12" s="1"/>
  <c r="H67" i="12"/>
  <c r="N67" i="12" s="1"/>
  <c r="G67" i="12"/>
  <c r="I67" i="12" s="1"/>
  <c r="L67" i="12" s="1"/>
  <c r="M67" i="12" s="1"/>
  <c r="H66" i="12"/>
  <c r="N66" i="12" s="1"/>
  <c r="G66" i="12"/>
  <c r="I66" i="12" s="1"/>
  <c r="L66" i="12" s="1"/>
  <c r="M66" i="12" s="1"/>
  <c r="H114" i="12"/>
  <c r="N114" i="12" s="1"/>
  <c r="G114" i="12"/>
  <c r="I114" i="12" s="1"/>
  <c r="L114" i="12" s="1"/>
  <c r="M114" i="12" s="1"/>
  <c r="H105" i="12"/>
  <c r="N105" i="12" s="1"/>
  <c r="G105" i="12"/>
  <c r="I105" i="12" s="1"/>
  <c r="L105" i="12" s="1"/>
  <c r="M105" i="12" s="1"/>
  <c r="H31" i="12"/>
  <c r="N31" i="12" s="1"/>
  <c r="G31" i="12"/>
  <c r="I31" i="12" s="1"/>
  <c r="L31" i="12" s="1"/>
  <c r="M31" i="12" s="1"/>
  <c r="H82" i="12"/>
  <c r="N82" i="12" s="1"/>
  <c r="G82" i="12"/>
  <c r="I82" i="12" s="1"/>
  <c r="L82" i="12" s="1"/>
  <c r="M82" i="12" s="1"/>
  <c r="H9" i="12"/>
  <c r="N9" i="12" s="1"/>
  <c r="G9" i="12"/>
  <c r="I9" i="12" s="1"/>
  <c r="L9" i="12" s="1"/>
  <c r="M9" i="12" s="1"/>
  <c r="H75" i="12"/>
  <c r="N75" i="12" s="1"/>
  <c r="G75" i="12"/>
  <c r="I75" i="12" s="1"/>
  <c r="L75" i="12" s="1"/>
  <c r="M75" i="12" s="1"/>
  <c r="H80" i="12"/>
  <c r="N80" i="12" s="1"/>
  <c r="G80" i="12"/>
  <c r="I80" i="12" s="1"/>
  <c r="L80" i="12" s="1"/>
  <c r="M80" i="12" s="1"/>
  <c r="H87" i="12"/>
  <c r="N87" i="12" s="1"/>
  <c r="G87" i="12"/>
  <c r="I87" i="12" s="1"/>
  <c r="L87" i="12" s="1"/>
  <c r="M87" i="12" s="1"/>
  <c r="H113" i="12"/>
  <c r="N113" i="12" s="1"/>
  <c r="G113" i="12"/>
  <c r="I113" i="12" s="1"/>
  <c r="L113" i="12" s="1"/>
  <c r="M113" i="12" s="1"/>
  <c r="H38" i="12"/>
  <c r="N38" i="12" s="1"/>
  <c r="G38" i="12"/>
  <c r="I38" i="12" s="1"/>
  <c r="L38" i="12" s="1"/>
  <c r="M38" i="12" s="1"/>
  <c r="H45" i="12"/>
  <c r="G45" i="12"/>
  <c r="I45" i="12" s="1"/>
  <c r="L45" i="12" s="1"/>
  <c r="M45" i="12" s="1"/>
  <c r="H40" i="12"/>
  <c r="N40" i="12" s="1"/>
  <c r="G40" i="12"/>
  <c r="I40" i="12" s="1"/>
  <c r="L40" i="12" s="1"/>
  <c r="M40" i="12" s="1"/>
  <c r="H93" i="12"/>
  <c r="N93" i="12" s="1"/>
  <c r="G93" i="12"/>
  <c r="I93" i="12" s="1"/>
  <c r="L93" i="12" s="1"/>
  <c r="M93" i="12" s="1"/>
  <c r="H69" i="12"/>
  <c r="N69" i="12" s="1"/>
  <c r="G69" i="12"/>
  <c r="I69" i="12" s="1"/>
  <c r="L69" i="12" s="1"/>
  <c r="M69" i="12" s="1"/>
  <c r="H78" i="12"/>
  <c r="N78" i="12" s="1"/>
  <c r="G78" i="12"/>
  <c r="I78" i="12" s="1"/>
  <c r="L78" i="12" s="1"/>
  <c r="M78" i="12" s="1"/>
  <c r="H23" i="12"/>
  <c r="N23" i="12" s="1"/>
  <c r="G23" i="12"/>
  <c r="I23" i="12" s="1"/>
  <c r="L23" i="12" s="1"/>
  <c r="M23" i="12" s="1"/>
  <c r="H88" i="12"/>
  <c r="N88" i="12" s="1"/>
  <c r="G88" i="12"/>
  <c r="I88" i="12" s="1"/>
  <c r="L88" i="12" s="1"/>
  <c r="M88" i="12" s="1"/>
  <c r="H62" i="12"/>
  <c r="N62" i="12" s="1"/>
  <c r="G62" i="12"/>
  <c r="I62" i="12" s="1"/>
  <c r="L62" i="12" s="1"/>
  <c r="M62" i="12" s="1"/>
  <c r="H50" i="12"/>
  <c r="N50" i="12" s="1"/>
  <c r="G50" i="12"/>
  <c r="I50" i="12" s="1"/>
  <c r="L50" i="12" s="1"/>
  <c r="M50" i="12" s="1"/>
  <c r="H61" i="12"/>
  <c r="N61" i="12" s="1"/>
  <c r="G61" i="12"/>
  <c r="I61" i="12" s="1"/>
  <c r="L61" i="12" s="1"/>
  <c r="M61" i="12" s="1"/>
  <c r="H44" i="12"/>
  <c r="N44" i="12" s="1"/>
  <c r="G44" i="12"/>
  <c r="I44" i="12" s="1"/>
  <c r="L44" i="12" s="1"/>
  <c r="M44" i="12" s="1"/>
  <c r="H54" i="12"/>
  <c r="N54" i="12" s="1"/>
  <c r="G54" i="12"/>
  <c r="I54" i="12" s="1"/>
  <c r="L54" i="12" s="1"/>
  <c r="M54" i="12" s="1"/>
  <c r="H14" i="12"/>
  <c r="N14" i="12" s="1"/>
  <c r="G14" i="12"/>
  <c r="I14" i="12" s="1"/>
  <c r="L14" i="12" s="1"/>
  <c r="M14" i="12" s="1"/>
  <c r="H46" i="12"/>
  <c r="N46" i="12" s="1"/>
  <c r="G46" i="12"/>
  <c r="I46" i="12" s="1"/>
  <c r="L46" i="12" s="1"/>
  <c r="M46" i="12" s="1"/>
  <c r="H55" i="12"/>
  <c r="N55" i="12" s="1"/>
  <c r="G55" i="12"/>
  <c r="I55" i="12" s="1"/>
  <c r="L55" i="12" s="1"/>
  <c r="M55" i="12" s="1"/>
  <c r="H7" i="12"/>
  <c r="N7" i="12" s="1"/>
  <c r="G7" i="12"/>
  <c r="I7" i="12" s="1"/>
  <c r="L7" i="12" s="1"/>
  <c r="M7" i="12" s="1"/>
  <c r="H29" i="12"/>
  <c r="N29" i="12" s="1"/>
  <c r="G29" i="12"/>
  <c r="I29" i="12" s="1"/>
  <c r="L29" i="12" s="1"/>
  <c r="M29" i="12" s="1"/>
  <c r="H89" i="12"/>
  <c r="N89" i="12" s="1"/>
  <c r="G89" i="12"/>
  <c r="I89" i="12" s="1"/>
  <c r="L89" i="12" s="1"/>
  <c r="M89" i="12" s="1"/>
  <c r="H22" i="12"/>
  <c r="N22" i="12" s="1"/>
  <c r="G22" i="12"/>
  <c r="I22" i="12" s="1"/>
  <c r="L22" i="12" s="1"/>
  <c r="M22" i="12" s="1"/>
  <c r="H64" i="12"/>
  <c r="N64" i="12" s="1"/>
  <c r="G64" i="12"/>
  <c r="I64" i="12" s="1"/>
  <c r="L64" i="12" s="1"/>
  <c r="M64" i="12" s="1"/>
  <c r="H95" i="12"/>
  <c r="N95" i="12" s="1"/>
  <c r="G95" i="12"/>
  <c r="I95" i="12" s="1"/>
  <c r="L95" i="12" s="1"/>
  <c r="M95" i="12" s="1"/>
  <c r="H16" i="12"/>
  <c r="G16" i="12"/>
  <c r="I16" i="12" s="1"/>
  <c r="L16" i="12" s="1"/>
  <c r="M16" i="12" s="1"/>
  <c r="M56" i="13" l="1"/>
  <c r="N56" i="13" s="1"/>
  <c r="M89" i="13"/>
  <c r="N89" i="13" s="1"/>
  <c r="M105" i="13"/>
  <c r="N105" i="13" s="1"/>
  <c r="M107" i="13"/>
  <c r="N107" i="13" s="1"/>
  <c r="M70" i="13"/>
  <c r="N70" i="13" s="1"/>
  <c r="I27" i="15"/>
  <c r="V126" i="15"/>
  <c r="V44" i="15"/>
  <c r="V10" i="15"/>
  <c r="V12" i="15"/>
  <c r="I90" i="15"/>
  <c r="I86" i="15" s="1"/>
  <c r="J86" i="15" s="1"/>
  <c r="M86" i="15" s="1"/>
  <c r="Q86" i="15" s="1"/>
  <c r="R86" i="15" s="1"/>
  <c r="U57" i="15"/>
  <c r="W57" i="15" s="1"/>
  <c r="V128" i="15"/>
  <c r="V35" i="15"/>
  <c r="V18" i="15"/>
  <c r="V26" i="15"/>
  <c r="U53" i="15"/>
  <c r="W53" i="15" s="1"/>
  <c r="V38" i="15"/>
  <c r="V60" i="15"/>
  <c r="V97" i="15"/>
  <c r="V115" i="15"/>
  <c r="V73" i="15"/>
  <c r="J53" i="15"/>
  <c r="M53" i="15" s="1"/>
  <c r="Q53" i="15" s="1"/>
  <c r="R53" i="15" s="1"/>
  <c r="S53" i="15" s="1"/>
  <c r="I48" i="15"/>
  <c r="I41" i="15" s="1"/>
  <c r="J41" i="15" s="1"/>
  <c r="V29" i="15"/>
  <c r="Q29" i="15"/>
  <c r="R29" i="15" s="1"/>
  <c r="S29" i="15" s="1"/>
  <c r="V112" i="15"/>
  <c r="V109" i="15"/>
  <c r="K57" i="15"/>
  <c r="L57" i="15" s="1"/>
  <c r="T57" i="15" s="1"/>
  <c r="V77" i="15"/>
  <c r="V59" i="15"/>
  <c r="M95" i="15"/>
  <c r="Q95" i="15" s="1"/>
  <c r="R95" i="15" s="1"/>
  <c r="S95" i="15" s="1"/>
  <c r="K5" i="15"/>
  <c r="L5" i="15" s="1"/>
  <c r="T5" i="15" s="1"/>
  <c r="S76" i="15"/>
  <c r="V55" i="15"/>
  <c r="Q77" i="15"/>
  <c r="R77" i="15" s="1"/>
  <c r="S77" i="15" s="1"/>
  <c r="I117" i="15"/>
  <c r="I111" i="15" s="1"/>
  <c r="V134" i="15"/>
  <c r="Q134" i="15"/>
  <c r="R134" i="15" s="1"/>
  <c r="S134" i="15" s="1"/>
  <c r="V135" i="15"/>
  <c r="Q135" i="15"/>
  <c r="R135" i="15" s="1"/>
  <c r="S135" i="15" s="1"/>
  <c r="V132" i="15"/>
  <c r="V136" i="15"/>
  <c r="W132" i="15"/>
  <c r="K61" i="15"/>
  <c r="L61" i="15" s="1"/>
  <c r="T61" i="15" s="1"/>
  <c r="V129" i="15"/>
  <c r="Q129" i="15"/>
  <c r="R129" i="15" s="1"/>
  <c r="S129" i="15" s="1"/>
  <c r="Q128" i="15"/>
  <c r="R128" i="15" s="1"/>
  <c r="S128" i="15" s="1"/>
  <c r="Q126" i="15"/>
  <c r="R126" i="15" s="1"/>
  <c r="S126" i="15" s="1"/>
  <c r="V120" i="15"/>
  <c r="Q120" i="15"/>
  <c r="R120" i="15" s="1"/>
  <c r="S120" i="15" s="1"/>
  <c r="L118" i="15"/>
  <c r="T118" i="15" s="1"/>
  <c r="V118" i="15"/>
  <c r="V122" i="15"/>
  <c r="W112" i="15"/>
  <c r="V114" i="15"/>
  <c r="W114" i="15"/>
  <c r="L112" i="15"/>
  <c r="T112" i="15" s="1"/>
  <c r="V108" i="15"/>
  <c r="W108" i="15"/>
  <c r="V102" i="15"/>
  <c r="V98" i="15"/>
  <c r="W102" i="15"/>
  <c r="V100" i="15"/>
  <c r="V94" i="15"/>
  <c r="W94" i="15"/>
  <c r="K17" i="15"/>
  <c r="L17" i="15" s="1"/>
  <c r="T17" i="15" s="1"/>
  <c r="M17" i="15"/>
  <c r="Q17" i="15" s="1"/>
  <c r="R17" i="15" s="1"/>
  <c r="S17" i="15" s="1"/>
  <c r="U86" i="15"/>
  <c r="W86" i="15" s="1"/>
  <c r="V88" i="15"/>
  <c r="W88" i="15"/>
  <c r="Q85" i="15"/>
  <c r="R85" i="15" s="1"/>
  <c r="S85" i="15" s="1"/>
  <c r="V85" i="15"/>
  <c r="V82" i="15"/>
  <c r="W82" i="15"/>
  <c r="V79" i="15"/>
  <c r="V84" i="15"/>
  <c r="W79" i="15"/>
  <c r="U69" i="15"/>
  <c r="W69" i="15" s="1"/>
  <c r="V71" i="15"/>
  <c r="V62" i="15"/>
  <c r="W62" i="15"/>
  <c r="L62" i="15"/>
  <c r="T62" i="15" s="1"/>
  <c r="W60" i="15"/>
  <c r="K32" i="15"/>
  <c r="L32" i="15" s="1"/>
  <c r="T32" i="15" s="1"/>
  <c r="Q59" i="15"/>
  <c r="R59" i="15" s="1"/>
  <c r="S59" i="15" s="1"/>
  <c r="M57" i="15"/>
  <c r="Q57" i="15" s="1"/>
  <c r="R57" i="15" s="1"/>
  <c r="V50" i="15"/>
  <c r="Q50" i="15"/>
  <c r="R50" i="15" s="1"/>
  <c r="S50" i="15" s="1"/>
  <c r="S123" i="15"/>
  <c r="K76" i="15"/>
  <c r="L76" i="15" s="1"/>
  <c r="T76" i="15" s="1"/>
  <c r="V45" i="15"/>
  <c r="W45" i="15"/>
  <c r="Q35" i="15"/>
  <c r="R35" i="15" s="1"/>
  <c r="S35" i="15" s="1"/>
  <c r="V39" i="15"/>
  <c r="W39" i="15"/>
  <c r="V28" i="15"/>
  <c r="V23" i="15"/>
  <c r="Q23" i="15"/>
  <c r="R23" i="15" s="1"/>
  <c r="S23" i="15" s="1"/>
  <c r="V22" i="15"/>
  <c r="V19" i="15"/>
  <c r="V9" i="15"/>
  <c r="Q9" i="15"/>
  <c r="R9" i="15" s="1"/>
  <c r="S9" i="15" s="1"/>
  <c r="Q10" i="15"/>
  <c r="R10" i="15" s="1"/>
  <c r="S10" i="15" s="1"/>
  <c r="L8" i="15"/>
  <c r="T8" i="15" s="1"/>
  <c r="V8" i="15"/>
  <c r="V13" i="15"/>
  <c r="V36" i="15"/>
  <c r="Q36" i="15"/>
  <c r="R36" i="15" s="1"/>
  <c r="S36" i="15" s="1"/>
  <c r="V42" i="15"/>
  <c r="Q42" i="15"/>
  <c r="R42" i="15" s="1"/>
  <c r="S42" i="15" s="1"/>
  <c r="W14" i="15"/>
  <c r="V14" i="15"/>
  <c r="V25" i="15"/>
  <c r="W25" i="15"/>
  <c r="U41" i="15"/>
  <c r="U5" i="15"/>
  <c r="W6" i="15"/>
  <c r="V6" i="15"/>
  <c r="U27" i="15"/>
  <c r="W31" i="15"/>
  <c r="V31" i="15"/>
  <c r="V51" i="15"/>
  <c r="Q51" i="15"/>
  <c r="R51" i="15" s="1"/>
  <c r="S51" i="15" s="1"/>
  <c r="W64" i="15"/>
  <c r="V64" i="15"/>
  <c r="Q72" i="15"/>
  <c r="R72" i="15" s="1"/>
  <c r="S72" i="15" s="1"/>
  <c r="V72" i="15"/>
  <c r="V34" i="15"/>
  <c r="U32" i="15"/>
  <c r="V37" i="15"/>
  <c r="W37" i="15"/>
  <c r="W43" i="15"/>
  <c r="V43" i="15"/>
  <c r="V68" i="15"/>
  <c r="Q68" i="15"/>
  <c r="R68" i="15" s="1"/>
  <c r="S68" i="15" s="1"/>
  <c r="L80" i="15"/>
  <c r="T80" i="15" s="1"/>
  <c r="Q133" i="15"/>
  <c r="R133" i="15" s="1"/>
  <c r="S133" i="15" s="1"/>
  <c r="V133" i="15"/>
  <c r="V11" i="15"/>
  <c r="V16" i="15"/>
  <c r="L49" i="15"/>
  <c r="T49" i="15" s="1"/>
  <c r="K123" i="15"/>
  <c r="L123" i="15" s="1"/>
  <c r="T123" i="15" s="1"/>
  <c r="Q54" i="15"/>
  <c r="R54" i="15" s="1"/>
  <c r="S54" i="15" s="1"/>
  <c r="V63" i="15"/>
  <c r="U61" i="15"/>
  <c r="W63" i="15"/>
  <c r="V24" i="15"/>
  <c r="Q24" i="15"/>
  <c r="R24" i="15" s="1"/>
  <c r="S24" i="15" s="1"/>
  <c r="V49" i="15"/>
  <c r="S57" i="15"/>
  <c r="V15" i="15"/>
  <c r="U17" i="15"/>
  <c r="V30" i="15"/>
  <c r="Q30" i="15"/>
  <c r="R30" i="15" s="1"/>
  <c r="S30" i="15" s="1"/>
  <c r="U48" i="15"/>
  <c r="V52" i="15"/>
  <c r="W52" i="15"/>
  <c r="L28" i="15"/>
  <c r="T28" i="15" s="1"/>
  <c r="K69" i="15"/>
  <c r="L69" i="15" s="1"/>
  <c r="T69" i="15" s="1"/>
  <c r="Q96" i="15"/>
  <c r="R96" i="15" s="1"/>
  <c r="S96" i="15" s="1"/>
  <c r="V96" i="15"/>
  <c r="Q12" i="15"/>
  <c r="R12" i="15" s="1"/>
  <c r="S12" i="15" s="1"/>
  <c r="Q18" i="15"/>
  <c r="R18" i="15" s="1"/>
  <c r="S18" i="15" s="1"/>
  <c r="Q26" i="15"/>
  <c r="R26" i="15" s="1"/>
  <c r="S26" i="15" s="1"/>
  <c r="J27" i="15"/>
  <c r="M27" i="15" s="1"/>
  <c r="Q27" i="15" s="1"/>
  <c r="R27" i="15" s="1"/>
  <c r="S27" i="15" s="1"/>
  <c r="Q38" i="15"/>
  <c r="R38" i="15" s="1"/>
  <c r="S38" i="15" s="1"/>
  <c r="W42" i="15"/>
  <c r="Q44" i="15"/>
  <c r="R44" i="15" s="1"/>
  <c r="S44" i="15" s="1"/>
  <c r="J57" i="15"/>
  <c r="V65" i="15"/>
  <c r="V66" i="15"/>
  <c r="V67" i="15"/>
  <c r="W75" i="15"/>
  <c r="V75" i="15"/>
  <c r="S86" i="15"/>
  <c r="V106" i="15"/>
  <c r="V110" i="15"/>
  <c r="U130" i="15"/>
  <c r="W131" i="15"/>
  <c r="V131" i="15"/>
  <c r="W101" i="15"/>
  <c r="V101" i="15"/>
  <c r="V20" i="15"/>
  <c r="J69" i="15"/>
  <c r="M69" i="15" s="1"/>
  <c r="Q69" i="15" s="1"/>
  <c r="R69" i="15" s="1"/>
  <c r="S69" i="15" s="1"/>
  <c r="V40" i="15"/>
  <c r="V46" i="15"/>
  <c r="V56" i="15"/>
  <c r="J90" i="15"/>
  <c r="M90" i="15" s="1"/>
  <c r="Q90" i="15" s="1"/>
  <c r="R90" i="15" s="1"/>
  <c r="S90" i="15" s="1"/>
  <c r="Q73" i="15"/>
  <c r="R73" i="15" s="1"/>
  <c r="S73" i="15" s="1"/>
  <c r="V74" i="15"/>
  <c r="U76" i="15"/>
  <c r="W80" i="15"/>
  <c r="K95" i="15"/>
  <c r="L95" i="15" s="1"/>
  <c r="T95" i="15" s="1"/>
  <c r="Q97" i="15"/>
  <c r="R97" i="15" s="1"/>
  <c r="S97" i="15" s="1"/>
  <c r="L104" i="15"/>
  <c r="T104" i="15" s="1"/>
  <c r="Q116" i="15"/>
  <c r="R116" i="15" s="1"/>
  <c r="S116" i="15" s="1"/>
  <c r="V116" i="15"/>
  <c r="S61" i="15"/>
  <c r="V80" i="15"/>
  <c r="W92" i="15"/>
  <c r="U90" i="15"/>
  <c r="U103" i="15"/>
  <c r="W104" i="15"/>
  <c r="W113" i="15"/>
  <c r="V113" i="15"/>
  <c r="W125" i="15"/>
  <c r="V125" i="15"/>
  <c r="W89" i="15"/>
  <c r="V89" i="15"/>
  <c r="S32" i="15"/>
  <c r="Q71" i="15"/>
  <c r="R71" i="15" s="1"/>
  <c r="S71" i="15" s="1"/>
  <c r="W83" i="15"/>
  <c r="V83" i="15"/>
  <c r="V92" i="15"/>
  <c r="V104" i="15"/>
  <c r="W107" i="15"/>
  <c r="V107" i="15"/>
  <c r="W119" i="15"/>
  <c r="V119" i="15"/>
  <c r="Q127" i="15"/>
  <c r="R127" i="15" s="1"/>
  <c r="S127" i="15" s="1"/>
  <c r="V127" i="15"/>
  <c r="V7" i="15"/>
  <c r="V21" i="15"/>
  <c r="V33" i="15"/>
  <c r="V47" i="15"/>
  <c r="V54" i="15"/>
  <c r="W58" i="15"/>
  <c r="V58" i="15"/>
  <c r="J5" i="15"/>
  <c r="M5" i="15" s="1"/>
  <c r="Q5" i="15" s="1"/>
  <c r="R5" i="15" s="1"/>
  <c r="S5" i="15" s="1"/>
  <c r="Q121" i="15"/>
  <c r="R121" i="15" s="1"/>
  <c r="S121" i="15" s="1"/>
  <c r="V121" i="15"/>
  <c r="V124" i="15"/>
  <c r="V78" i="15"/>
  <c r="U95" i="15"/>
  <c r="W98" i="15"/>
  <c r="U111" i="15"/>
  <c r="U117" i="15"/>
  <c r="U123" i="15"/>
  <c r="V81" i="15"/>
  <c r="V87" i="15"/>
  <c r="V93" i="15"/>
  <c r="L96" i="15"/>
  <c r="T96" i="15" s="1"/>
  <c r="V99" i="15"/>
  <c r="V105" i="15"/>
  <c r="V137" i="15"/>
  <c r="V70" i="15"/>
  <c r="V91" i="15"/>
  <c r="I97" i="13"/>
  <c r="T97" i="13" s="1"/>
  <c r="O9" i="13"/>
  <c r="M96" i="13"/>
  <c r="N96" i="13" s="1"/>
  <c r="I12" i="13"/>
  <c r="T12" i="13" s="1"/>
  <c r="I83" i="13"/>
  <c r="T83" i="13" s="1"/>
  <c r="I67" i="13"/>
  <c r="T67" i="13" s="1"/>
  <c r="I106" i="13"/>
  <c r="T106" i="13" s="1"/>
  <c r="I64" i="13"/>
  <c r="T64" i="13" s="1"/>
  <c r="I29" i="13"/>
  <c r="T29" i="13" s="1"/>
  <c r="O70" i="13"/>
  <c r="R37" i="13"/>
  <c r="S37" i="13" s="1"/>
  <c r="I21" i="13"/>
  <c r="T21" i="13" s="1"/>
  <c r="I31" i="13"/>
  <c r="T31" i="13" s="1"/>
  <c r="I23" i="13"/>
  <c r="T23" i="13" s="1"/>
  <c r="I39" i="13"/>
  <c r="T39" i="13" s="1"/>
  <c r="I35" i="13"/>
  <c r="T35" i="13" s="1"/>
  <c r="R105" i="13"/>
  <c r="O61" i="13"/>
  <c r="O116" i="13"/>
  <c r="O94" i="13"/>
  <c r="M32" i="13"/>
  <c r="R32" i="13" s="1"/>
  <c r="R97" i="13"/>
  <c r="S97" i="13" s="1"/>
  <c r="I22" i="13"/>
  <c r="T22" i="13" s="1"/>
  <c r="I102" i="13"/>
  <c r="T102" i="13" s="1"/>
  <c r="I93" i="13"/>
  <c r="T93" i="13" s="1"/>
  <c r="I108" i="13"/>
  <c r="T108" i="13" s="1"/>
  <c r="I52" i="13"/>
  <c r="T52" i="13" s="1"/>
  <c r="I4" i="13"/>
  <c r="T4" i="13" s="1"/>
  <c r="M63" i="13"/>
  <c r="N63" i="13" s="1"/>
  <c r="R21" i="13"/>
  <c r="S21" i="13" s="1"/>
  <c r="I11" i="13"/>
  <c r="T11" i="13" s="1"/>
  <c r="I96" i="13"/>
  <c r="T96" i="13" s="1"/>
  <c r="O8" i="13"/>
  <c r="M4" i="13"/>
  <c r="N4" i="13" s="1"/>
  <c r="I75" i="13"/>
  <c r="T75" i="13" s="1"/>
  <c r="I36" i="13"/>
  <c r="T36" i="13" s="1"/>
  <c r="I15" i="13"/>
  <c r="T15" i="13" s="1"/>
  <c r="I33" i="13"/>
  <c r="T33" i="13" s="1"/>
  <c r="I55" i="13"/>
  <c r="T55" i="13" s="1"/>
  <c r="I72" i="13"/>
  <c r="T72" i="13" s="1"/>
  <c r="I24" i="13"/>
  <c r="T24" i="13" s="1"/>
  <c r="I82" i="13"/>
  <c r="T82" i="13" s="1"/>
  <c r="I104" i="13"/>
  <c r="T104" i="13" s="1"/>
  <c r="M27" i="13"/>
  <c r="N27" i="13" s="1"/>
  <c r="I37" i="13"/>
  <c r="T37" i="13" s="1"/>
  <c r="I19" i="13"/>
  <c r="T19" i="13" s="1"/>
  <c r="I103" i="13"/>
  <c r="T103" i="13" s="1"/>
  <c r="N32" i="13"/>
  <c r="O58" i="13"/>
  <c r="O44" i="13"/>
  <c r="O56" i="13"/>
  <c r="O43" i="13"/>
  <c r="R29" i="13"/>
  <c r="S29" i="13" s="1"/>
  <c r="R106" i="13"/>
  <c r="S106" i="13" s="1"/>
  <c r="O87" i="13"/>
  <c r="M114" i="13"/>
  <c r="M110" i="13"/>
  <c r="M23" i="13"/>
  <c r="O71" i="13"/>
  <c r="R40" i="13"/>
  <c r="R89" i="13"/>
  <c r="R28" i="13"/>
  <c r="R67" i="13"/>
  <c r="S67" i="13" s="1"/>
  <c r="M87" i="13"/>
  <c r="O27" i="13"/>
  <c r="O114" i="13"/>
  <c r="O110" i="13"/>
  <c r="O89" i="13"/>
  <c r="O23" i="13"/>
  <c r="R22" i="13"/>
  <c r="S22" i="13" s="1"/>
  <c r="R102" i="13"/>
  <c r="S102" i="13" s="1"/>
  <c r="R108" i="13"/>
  <c r="R65" i="13"/>
  <c r="S65" i="13" s="1"/>
  <c r="R18" i="13"/>
  <c r="M116" i="13"/>
  <c r="M113" i="13"/>
  <c r="M91" i="13"/>
  <c r="M15" i="13"/>
  <c r="S108" i="13"/>
  <c r="R69" i="13"/>
  <c r="R96" i="13"/>
  <c r="S96" i="13" s="1"/>
  <c r="R56" i="13"/>
  <c r="R70" i="13"/>
  <c r="S70" i="13" s="1"/>
  <c r="R101" i="13"/>
  <c r="O69" i="13"/>
  <c r="O109" i="13"/>
  <c r="R75" i="13"/>
  <c r="S75" i="13" s="1"/>
  <c r="R68" i="13"/>
  <c r="S68" i="13" s="1"/>
  <c r="M44" i="13"/>
  <c r="O32" i="13"/>
  <c r="M43" i="13"/>
  <c r="M115" i="13"/>
  <c r="R72" i="13"/>
  <c r="S72" i="13" s="1"/>
  <c r="R63" i="13"/>
  <c r="S63" i="13" s="1"/>
  <c r="R74" i="13"/>
  <c r="M33" i="13"/>
  <c r="M19" i="13"/>
  <c r="M84" i="13"/>
  <c r="M34" i="13"/>
  <c r="M55" i="13"/>
  <c r="O50" i="13"/>
  <c r="M117" i="13"/>
  <c r="O11" i="13"/>
  <c r="M62" i="13"/>
  <c r="M7" i="13"/>
  <c r="O15" i="13"/>
  <c r="O66" i="13"/>
  <c r="O34" i="13"/>
  <c r="O117" i="13"/>
  <c r="M85" i="13"/>
  <c r="O95" i="13"/>
  <c r="M36" i="13"/>
  <c r="M98" i="13"/>
  <c r="O115" i="13"/>
  <c r="M73" i="13"/>
  <c r="M20" i="13"/>
  <c r="M16" i="13"/>
  <c r="M42" i="13"/>
  <c r="O13" i="13"/>
  <c r="M48" i="13"/>
  <c r="O85" i="13"/>
  <c r="M47" i="13"/>
  <c r="M39" i="13"/>
  <c r="O98" i="13"/>
  <c r="O73" i="13"/>
  <c r="O20" i="13"/>
  <c r="O42" i="13"/>
  <c r="M38" i="13"/>
  <c r="O84" i="13"/>
  <c r="O74" i="13"/>
  <c r="O52" i="13"/>
  <c r="O47" i="13"/>
  <c r="O39" i="13"/>
  <c r="M25" i="13"/>
  <c r="M8" i="13"/>
  <c r="M45" i="13"/>
  <c r="O54" i="13"/>
  <c r="M90" i="13"/>
  <c r="M77" i="13"/>
  <c r="O113" i="13"/>
  <c r="M58" i="13"/>
  <c r="M61" i="13"/>
  <c r="O33" i="13"/>
  <c r="O25" i="13"/>
  <c r="O86" i="13"/>
  <c r="M71" i="13"/>
  <c r="M46" i="13"/>
  <c r="M9" i="13"/>
  <c r="O60" i="13"/>
  <c r="O76" i="13"/>
  <c r="O105" i="13"/>
  <c r="S105" i="13" s="1"/>
  <c r="O45" i="13"/>
  <c r="O93" i="13"/>
  <c r="O57" i="13"/>
  <c r="O7" i="13"/>
  <c r="O28" i="13"/>
  <c r="S28" i="13" s="1"/>
  <c r="O18" i="13"/>
  <c r="S18" i="13" s="1"/>
  <c r="O40" i="13"/>
  <c r="S40" i="13" s="1"/>
  <c r="O49" i="13"/>
  <c r="M54" i="13"/>
  <c r="M35" i="13"/>
  <c r="O14" i="13"/>
  <c r="O35" i="13"/>
  <c r="M93" i="13"/>
  <c r="O5" i="13"/>
  <c r="O77" i="13"/>
  <c r="O53" i="13"/>
  <c r="M10" i="13"/>
  <c r="O91" i="13"/>
  <c r="O26" i="13"/>
  <c r="O80" i="13"/>
  <c r="M66" i="13"/>
  <c r="M60" i="13"/>
  <c r="O16" i="13"/>
  <c r="M64" i="13"/>
  <c r="O90" i="13"/>
  <c r="O79" i="13"/>
  <c r="O78" i="13"/>
  <c r="O88" i="13"/>
  <c r="M76" i="13"/>
  <c r="M94" i="13"/>
  <c r="M26" i="13"/>
  <c r="O99" i="13"/>
  <c r="M52" i="13"/>
  <c r="M88" i="13"/>
  <c r="M57" i="13"/>
  <c r="O6" i="13"/>
  <c r="M92" i="13"/>
  <c r="M111" i="13"/>
  <c r="M41" i="13"/>
  <c r="M83" i="13"/>
  <c r="O62" i="13"/>
  <c r="M78" i="13"/>
  <c r="M30" i="13"/>
  <c r="O48" i="13"/>
  <c r="M6" i="13"/>
  <c r="M11" i="13"/>
  <c r="M31" i="13"/>
  <c r="O10" i="13"/>
  <c r="M51" i="13"/>
  <c r="M112" i="13"/>
  <c r="M104" i="13"/>
  <c r="M95" i="13"/>
  <c r="O41" i="13"/>
  <c r="O46" i="13"/>
  <c r="M103" i="13"/>
  <c r="M12" i="13"/>
  <c r="M5" i="13"/>
  <c r="M79" i="13"/>
  <c r="M50" i="13"/>
  <c r="O30" i="13"/>
  <c r="M24" i="13"/>
  <c r="O92" i="13"/>
  <c r="O111" i="13"/>
  <c r="M109" i="13"/>
  <c r="M100" i="13"/>
  <c r="O51" i="13"/>
  <c r="M82" i="13"/>
  <c r="M17" i="13"/>
  <c r="M59" i="13"/>
  <c r="O81" i="13"/>
  <c r="M99" i="13"/>
  <c r="O38" i="13"/>
  <c r="M53" i="13"/>
  <c r="M80" i="13"/>
  <c r="M49" i="13"/>
  <c r="O100" i="13"/>
  <c r="O112" i="13"/>
  <c r="M13" i="13"/>
  <c r="M14" i="13"/>
  <c r="O101" i="13"/>
  <c r="M86" i="13"/>
  <c r="O17" i="13"/>
  <c r="O59" i="13"/>
  <c r="M81" i="13"/>
  <c r="N5" i="12"/>
  <c r="N19" i="12"/>
  <c r="N45" i="12"/>
  <c r="N59" i="12"/>
  <c r="N96" i="12"/>
  <c r="N16" i="12"/>
  <c r="I20" i="12"/>
  <c r="N41" i="12"/>
  <c r="S101" i="13" l="1"/>
  <c r="R107" i="13"/>
  <c r="S107" i="13" s="1"/>
  <c r="R27" i="13"/>
  <c r="S27" i="13" s="1"/>
  <c r="R4" i="13"/>
  <c r="S4" i="13" s="1"/>
  <c r="V53" i="15"/>
  <c r="V57" i="15"/>
  <c r="K53" i="15"/>
  <c r="L53" i="15" s="1"/>
  <c r="T53" i="15" s="1"/>
  <c r="V86" i="15"/>
  <c r="J117" i="15"/>
  <c r="M117" i="15" s="1"/>
  <c r="Q117" i="15" s="1"/>
  <c r="R117" i="15" s="1"/>
  <c r="S117" i="15" s="1"/>
  <c r="K27" i="15"/>
  <c r="L27" i="15" s="1"/>
  <c r="T27" i="15" s="1"/>
  <c r="K117" i="15"/>
  <c r="J111" i="15"/>
  <c r="M111" i="15" s="1"/>
  <c r="Q111" i="15" s="1"/>
  <c r="R111" i="15" s="1"/>
  <c r="S111" i="15" s="1"/>
  <c r="I103" i="15"/>
  <c r="W103" i="15" s="1"/>
  <c r="J48" i="15"/>
  <c r="M48" i="15" s="1"/>
  <c r="Q48" i="15" s="1"/>
  <c r="R48" i="15" s="1"/>
  <c r="S48" i="15" s="1"/>
  <c r="M41" i="15"/>
  <c r="V41" i="15" s="1"/>
  <c r="K90" i="15"/>
  <c r="V69" i="15"/>
  <c r="W48" i="15"/>
  <c r="W32" i="15"/>
  <c r="V32" i="15"/>
  <c r="V95" i="15"/>
  <c r="W95" i="15"/>
  <c r="W76" i="15"/>
  <c r="V76" i="15"/>
  <c r="U138" i="15"/>
  <c r="V5" i="15"/>
  <c r="W5" i="15"/>
  <c r="W117" i="15"/>
  <c r="W41" i="15"/>
  <c r="W90" i="15"/>
  <c r="V90" i="15"/>
  <c r="W123" i="15"/>
  <c r="V123" i="15"/>
  <c r="W17" i="15"/>
  <c r="V17" i="15"/>
  <c r="W111" i="15"/>
  <c r="W61" i="15"/>
  <c r="V61" i="15"/>
  <c r="W27" i="15"/>
  <c r="V27" i="15"/>
  <c r="S69" i="13"/>
  <c r="N78" i="13"/>
  <c r="R78" i="13"/>
  <c r="N98" i="13"/>
  <c r="R98" i="13"/>
  <c r="S98" i="13" s="1"/>
  <c r="N19" i="13"/>
  <c r="R19" i="13"/>
  <c r="S19" i="13" s="1"/>
  <c r="N86" i="13"/>
  <c r="R86" i="13"/>
  <c r="S86" i="13" s="1"/>
  <c r="N100" i="13"/>
  <c r="R100" i="13"/>
  <c r="N51" i="13"/>
  <c r="R51" i="13"/>
  <c r="S51" i="13" s="1"/>
  <c r="N54" i="13"/>
  <c r="R54" i="13"/>
  <c r="S54" i="13" s="1"/>
  <c r="N38" i="13"/>
  <c r="R38" i="13"/>
  <c r="S38" i="13" s="1"/>
  <c r="N36" i="13"/>
  <c r="R36" i="13"/>
  <c r="S36" i="13" s="1"/>
  <c r="N33" i="13"/>
  <c r="R33" i="13"/>
  <c r="N23" i="13"/>
  <c r="R23" i="13"/>
  <c r="S23" i="13" s="1"/>
  <c r="N12" i="13"/>
  <c r="R12" i="13"/>
  <c r="S12" i="13" s="1"/>
  <c r="N83" i="13"/>
  <c r="R83" i="13"/>
  <c r="S83" i="13" s="1"/>
  <c r="N64" i="13"/>
  <c r="R64" i="13"/>
  <c r="S64" i="13" s="1"/>
  <c r="S33" i="13"/>
  <c r="N8" i="13"/>
  <c r="R8" i="13"/>
  <c r="S8" i="13" s="1"/>
  <c r="N110" i="13"/>
  <c r="R110" i="13"/>
  <c r="S110" i="13" s="1"/>
  <c r="N113" i="13"/>
  <c r="R113" i="13"/>
  <c r="S113" i="13" s="1"/>
  <c r="N53" i="13"/>
  <c r="R53" i="13"/>
  <c r="S53" i="13" s="1"/>
  <c r="N5" i="13"/>
  <c r="R5" i="13"/>
  <c r="S5" i="13" s="1"/>
  <c r="N52" i="13"/>
  <c r="R52" i="13"/>
  <c r="S52" i="13" s="1"/>
  <c r="N10" i="13"/>
  <c r="R10" i="13"/>
  <c r="S10" i="13" s="1"/>
  <c r="N45" i="13"/>
  <c r="R45" i="13"/>
  <c r="S45" i="13" s="1"/>
  <c r="N48" i="13"/>
  <c r="R48" i="13"/>
  <c r="S48" i="13" s="1"/>
  <c r="N62" i="13"/>
  <c r="R62" i="13"/>
  <c r="S62" i="13" s="1"/>
  <c r="N116" i="13"/>
  <c r="R116" i="13"/>
  <c r="S116" i="13" s="1"/>
  <c r="N87" i="13"/>
  <c r="R87" i="13"/>
  <c r="S87" i="13" s="1"/>
  <c r="N109" i="13"/>
  <c r="R109" i="13"/>
  <c r="S109" i="13" s="1"/>
  <c r="N14" i="13"/>
  <c r="R14" i="13"/>
  <c r="S14" i="13" s="1"/>
  <c r="N99" i="13"/>
  <c r="R99" i="13"/>
  <c r="S99" i="13" s="1"/>
  <c r="N103" i="13"/>
  <c r="R103" i="13"/>
  <c r="S103" i="13" s="1"/>
  <c r="N31" i="13"/>
  <c r="R31" i="13"/>
  <c r="S31" i="13" s="1"/>
  <c r="N41" i="13"/>
  <c r="R41" i="13"/>
  <c r="N26" i="13"/>
  <c r="R26" i="13"/>
  <c r="N61" i="13"/>
  <c r="R61" i="13"/>
  <c r="S61" i="13" s="1"/>
  <c r="N25" i="13"/>
  <c r="R25" i="13"/>
  <c r="S25" i="13" s="1"/>
  <c r="N42" i="13"/>
  <c r="R42" i="13"/>
  <c r="S42" i="13" s="1"/>
  <c r="N85" i="13"/>
  <c r="R85" i="13"/>
  <c r="S85" i="13" s="1"/>
  <c r="N117" i="13"/>
  <c r="R117" i="13"/>
  <c r="S117" i="13" s="1"/>
  <c r="N115" i="13"/>
  <c r="R115" i="13"/>
  <c r="S115" i="13" s="1"/>
  <c r="S89" i="13"/>
  <c r="N114" i="13"/>
  <c r="R114" i="13"/>
  <c r="N80" i="13"/>
  <c r="R80" i="13"/>
  <c r="S80" i="13" s="1"/>
  <c r="N79" i="13"/>
  <c r="R79" i="13"/>
  <c r="S79" i="13" s="1"/>
  <c r="N88" i="13"/>
  <c r="R88" i="13"/>
  <c r="S88" i="13" s="1"/>
  <c r="N35" i="13"/>
  <c r="R35" i="13"/>
  <c r="N11" i="13"/>
  <c r="R11" i="13"/>
  <c r="S11" i="13" s="1"/>
  <c r="N111" i="13"/>
  <c r="R111" i="13"/>
  <c r="S111" i="13" s="1"/>
  <c r="N94" i="13"/>
  <c r="R94" i="13"/>
  <c r="S94" i="13" s="1"/>
  <c r="N60" i="13"/>
  <c r="R60" i="13"/>
  <c r="S60" i="13"/>
  <c r="N58" i="13"/>
  <c r="R58" i="13"/>
  <c r="S58" i="13" s="1"/>
  <c r="N16" i="13"/>
  <c r="R16" i="13"/>
  <c r="S16" i="13" s="1"/>
  <c r="N43" i="13"/>
  <c r="R43" i="13"/>
  <c r="S43" i="13" s="1"/>
  <c r="S56" i="13"/>
  <c r="N59" i="13"/>
  <c r="R59" i="13"/>
  <c r="S59" i="13" s="1"/>
  <c r="N24" i="13"/>
  <c r="R24" i="13"/>
  <c r="S24" i="13" s="1"/>
  <c r="S41" i="13"/>
  <c r="N6" i="13"/>
  <c r="R6" i="13"/>
  <c r="S6" i="13" s="1"/>
  <c r="N92" i="13"/>
  <c r="R92" i="13"/>
  <c r="S92" i="13" s="1"/>
  <c r="N76" i="13"/>
  <c r="R76" i="13"/>
  <c r="S76" i="13" s="1"/>
  <c r="N66" i="13"/>
  <c r="R66" i="13"/>
  <c r="S66" i="13" s="1"/>
  <c r="N93" i="13"/>
  <c r="R93" i="13"/>
  <c r="S93" i="13" s="1"/>
  <c r="N9" i="13"/>
  <c r="R9" i="13"/>
  <c r="S9" i="13" s="1"/>
  <c r="N20" i="13"/>
  <c r="R20" i="13"/>
  <c r="S20" i="13" s="1"/>
  <c r="N55" i="13"/>
  <c r="R55" i="13"/>
  <c r="S55" i="13" s="1"/>
  <c r="S32" i="13"/>
  <c r="S114" i="13"/>
  <c r="N112" i="13"/>
  <c r="R112" i="13"/>
  <c r="S112" i="13" s="1"/>
  <c r="N7" i="13"/>
  <c r="R7" i="13"/>
  <c r="S7" i="13" s="1"/>
  <c r="N13" i="13"/>
  <c r="R13" i="13"/>
  <c r="S13" i="13" s="1"/>
  <c r="N81" i="13"/>
  <c r="R81" i="13"/>
  <c r="S81" i="13" s="1"/>
  <c r="S100" i="13"/>
  <c r="N17" i="13"/>
  <c r="R17" i="13"/>
  <c r="S17" i="13" s="1"/>
  <c r="N95" i="13"/>
  <c r="R95" i="13"/>
  <c r="S95" i="13" s="1"/>
  <c r="S35" i="13"/>
  <c r="N46" i="13"/>
  <c r="R46" i="13"/>
  <c r="S46" i="13" s="1"/>
  <c r="N77" i="13"/>
  <c r="R77" i="13"/>
  <c r="S77" i="13" s="1"/>
  <c r="N39" i="13"/>
  <c r="R39" i="13"/>
  <c r="S39" i="13" s="1"/>
  <c r="N73" i="13"/>
  <c r="R73" i="13"/>
  <c r="S73" i="13" s="1"/>
  <c r="N34" i="13"/>
  <c r="R34" i="13"/>
  <c r="S34" i="13" s="1"/>
  <c r="N44" i="13"/>
  <c r="R44" i="13"/>
  <c r="S44" i="13" s="1"/>
  <c r="N15" i="13"/>
  <c r="R15" i="13"/>
  <c r="S15" i="13" s="1"/>
  <c r="N49" i="13"/>
  <c r="R49" i="13"/>
  <c r="S49" i="13" s="1"/>
  <c r="N82" i="13"/>
  <c r="R82" i="13"/>
  <c r="S82" i="13" s="1"/>
  <c r="N50" i="13"/>
  <c r="R50" i="13"/>
  <c r="S50" i="13" s="1"/>
  <c r="N104" i="13"/>
  <c r="R104" i="13"/>
  <c r="S104" i="13" s="1"/>
  <c r="N30" i="13"/>
  <c r="R30" i="13"/>
  <c r="S30" i="13" s="1"/>
  <c r="N57" i="13"/>
  <c r="R57" i="13"/>
  <c r="S57" i="13" s="1"/>
  <c r="S78" i="13"/>
  <c r="S26" i="13"/>
  <c r="N71" i="13"/>
  <c r="R71" i="13"/>
  <c r="S71" i="13" s="1"/>
  <c r="N90" i="13"/>
  <c r="R90" i="13"/>
  <c r="S90" i="13" s="1"/>
  <c r="S74" i="13"/>
  <c r="N47" i="13"/>
  <c r="R47" i="13"/>
  <c r="S47" i="13" s="1"/>
  <c r="N84" i="13"/>
  <c r="R84" i="13"/>
  <c r="S84" i="13" s="1"/>
  <c r="N91" i="13"/>
  <c r="R91" i="13"/>
  <c r="S91" i="13" s="1"/>
  <c r="L20" i="12"/>
  <c r="M20" i="12" s="1"/>
  <c r="Q41" i="15" l="1"/>
  <c r="R41" i="15" s="1"/>
  <c r="S41" i="15" s="1"/>
  <c r="V111" i="15"/>
  <c r="K48" i="15"/>
  <c r="V117" i="15"/>
  <c r="V48" i="15"/>
  <c r="L48" i="15"/>
  <c r="T48" i="15" s="1"/>
  <c r="K41" i="15"/>
  <c r="L41" i="15" s="1"/>
  <c r="T41" i="15" s="1"/>
  <c r="L90" i="15"/>
  <c r="T90" i="15" s="1"/>
  <c r="K86" i="15"/>
  <c r="J103" i="15"/>
  <c r="M103" i="15" s="1"/>
  <c r="L117" i="15"/>
  <c r="T117" i="15" s="1"/>
  <c r="K111" i="15"/>
  <c r="D4" i="7" a="1"/>
  <c r="D4" i="7" s="1"/>
  <c r="C4" i="7"/>
  <c r="B4" i="7"/>
  <c r="A4" i="7"/>
  <c r="A3" i="7" a="1"/>
  <c r="A3" i="7" s="1"/>
  <c r="A2" i="7" a="1"/>
  <c r="A2" i="7" s="1"/>
  <c r="K137" i="5"/>
  <c r="K136" i="5"/>
  <c r="K135" i="5"/>
  <c r="K134" i="5"/>
  <c r="K133" i="5"/>
  <c r="K132" i="5"/>
  <c r="K131" i="5"/>
  <c r="K129" i="5"/>
  <c r="K128" i="5"/>
  <c r="K127" i="5"/>
  <c r="K126" i="5"/>
  <c r="K125" i="5"/>
  <c r="K124" i="5"/>
  <c r="K122" i="5"/>
  <c r="K121" i="5"/>
  <c r="K120" i="5"/>
  <c r="K119" i="5"/>
  <c r="K118" i="5"/>
  <c r="K116" i="5"/>
  <c r="K115" i="5"/>
  <c r="K114" i="5"/>
  <c r="K113" i="5"/>
  <c r="K112" i="5"/>
  <c r="K110" i="5"/>
  <c r="K109" i="5"/>
  <c r="K108" i="5"/>
  <c r="K107" i="5"/>
  <c r="K106" i="5"/>
  <c r="K105" i="5"/>
  <c r="K104" i="5"/>
  <c r="K102" i="5"/>
  <c r="K101" i="5"/>
  <c r="K100" i="5"/>
  <c r="K99" i="5"/>
  <c r="K98" i="5"/>
  <c r="K97" i="5"/>
  <c r="K96" i="5"/>
  <c r="K94" i="5"/>
  <c r="K93" i="5"/>
  <c r="K92" i="5"/>
  <c r="K91" i="5"/>
  <c r="K89" i="5"/>
  <c r="K88" i="5"/>
  <c r="K87" i="5"/>
  <c r="K85" i="5"/>
  <c r="K84" i="5"/>
  <c r="K83" i="5"/>
  <c r="K82" i="5"/>
  <c r="K81" i="5"/>
  <c r="K80" i="5"/>
  <c r="K79" i="5"/>
  <c r="K78" i="5"/>
  <c r="K77" i="5"/>
  <c r="K75" i="5"/>
  <c r="K74" i="5"/>
  <c r="K73" i="5"/>
  <c r="K72" i="5"/>
  <c r="K71" i="5"/>
  <c r="K70" i="5"/>
  <c r="K68" i="5"/>
  <c r="K67" i="5"/>
  <c r="K66" i="5"/>
  <c r="K65" i="5"/>
  <c r="K64" i="5"/>
  <c r="K63" i="5"/>
  <c r="K62" i="5"/>
  <c r="K60" i="5"/>
  <c r="K59" i="5"/>
  <c r="K58" i="5"/>
  <c r="K56" i="5"/>
  <c r="K55" i="5"/>
  <c r="K54" i="5"/>
  <c r="K52" i="5"/>
  <c r="K51" i="5"/>
  <c r="K50" i="5"/>
  <c r="K49" i="5"/>
  <c r="K47" i="5"/>
  <c r="K46" i="5"/>
  <c r="K45" i="5"/>
  <c r="K44" i="5"/>
  <c r="K43" i="5"/>
  <c r="K42" i="5"/>
  <c r="K40" i="5"/>
  <c r="K39" i="5"/>
  <c r="K38" i="5"/>
  <c r="K37" i="5"/>
  <c r="K36" i="5"/>
  <c r="K35" i="5"/>
  <c r="K34" i="5"/>
  <c r="K33" i="5"/>
  <c r="K31" i="5"/>
  <c r="K30" i="5"/>
  <c r="K29" i="5"/>
  <c r="K28" i="5"/>
  <c r="K26" i="5"/>
  <c r="K25" i="5"/>
  <c r="K24" i="5"/>
  <c r="K23" i="5"/>
  <c r="K22" i="5"/>
  <c r="K21" i="5"/>
  <c r="K20" i="5"/>
  <c r="K19" i="5"/>
  <c r="K18" i="5"/>
  <c r="K16" i="5"/>
  <c r="K15" i="5"/>
  <c r="K14" i="5"/>
  <c r="K13" i="5"/>
  <c r="K12" i="5"/>
  <c r="K11" i="5"/>
  <c r="K10" i="5"/>
  <c r="K9" i="5"/>
  <c r="K8" i="5"/>
  <c r="K7" i="5"/>
  <c r="K6" i="5"/>
  <c r="N9" i="9"/>
  <c r="P9" i="9" s="1"/>
  <c r="J9" i="9"/>
  <c r="K9" i="9" s="1"/>
  <c r="N84" i="9"/>
  <c r="P84" i="9" s="1"/>
  <c r="J84" i="9"/>
  <c r="K84" i="9" s="1"/>
  <c r="N101" i="9"/>
  <c r="J101" i="9"/>
  <c r="K101" i="9" s="1"/>
  <c r="N111" i="9"/>
  <c r="P111" i="9" s="1"/>
  <c r="J111" i="9"/>
  <c r="K111" i="9" s="1"/>
  <c r="N29" i="9"/>
  <c r="P29" i="9" s="1"/>
  <c r="J29" i="9"/>
  <c r="K29" i="9" s="1"/>
  <c r="N50" i="9"/>
  <c r="P50" i="9" s="1"/>
  <c r="J50" i="9"/>
  <c r="K50" i="9" s="1"/>
  <c r="N104" i="9"/>
  <c r="J104" i="9"/>
  <c r="K104" i="9" s="1"/>
  <c r="N91" i="9"/>
  <c r="P91" i="9" s="1"/>
  <c r="J91" i="9"/>
  <c r="K91" i="9" s="1"/>
  <c r="N118" i="9"/>
  <c r="P118" i="9" s="1"/>
  <c r="J118" i="9"/>
  <c r="K118" i="9" s="1"/>
  <c r="N70" i="9"/>
  <c r="P70" i="9" s="1"/>
  <c r="J70" i="9"/>
  <c r="K70" i="9" s="1"/>
  <c r="N26" i="9"/>
  <c r="P26" i="9" s="1"/>
  <c r="J26" i="9"/>
  <c r="K26" i="9" s="1"/>
  <c r="N17" i="9"/>
  <c r="J17" i="9"/>
  <c r="K17" i="9" s="1"/>
  <c r="N46" i="9"/>
  <c r="J46" i="9"/>
  <c r="K46" i="9" s="1"/>
  <c r="N74" i="9"/>
  <c r="P74" i="9" s="1"/>
  <c r="J74" i="9"/>
  <c r="K74" i="9" s="1"/>
  <c r="N13" i="9"/>
  <c r="P13" i="9" s="1"/>
  <c r="J13" i="9"/>
  <c r="K13" i="9" s="1"/>
  <c r="N95" i="9"/>
  <c r="P95" i="9" s="1"/>
  <c r="J95" i="9"/>
  <c r="K95" i="9" s="1"/>
  <c r="N28" i="9"/>
  <c r="P28" i="9" s="1"/>
  <c r="J28" i="9"/>
  <c r="K28" i="9" s="1"/>
  <c r="N61" i="9"/>
  <c r="P61" i="9" s="1"/>
  <c r="J61" i="9"/>
  <c r="K61" i="9" s="1"/>
  <c r="N114" i="9"/>
  <c r="P114" i="9" s="1"/>
  <c r="J114" i="9"/>
  <c r="K114" i="9" s="1"/>
  <c r="N33" i="9"/>
  <c r="P33" i="9" s="1"/>
  <c r="J33" i="9"/>
  <c r="K33" i="9" s="1"/>
  <c r="N16" i="9"/>
  <c r="P16" i="9" s="1"/>
  <c r="J16" i="9"/>
  <c r="K16" i="9" s="1"/>
  <c r="N103" i="9"/>
  <c r="J103" i="9"/>
  <c r="K103" i="9" s="1"/>
  <c r="N79" i="9"/>
  <c r="P79" i="9" s="1"/>
  <c r="J79" i="9"/>
  <c r="K79" i="9" s="1"/>
  <c r="N15" i="9"/>
  <c r="P15" i="9" s="1"/>
  <c r="J15" i="9"/>
  <c r="K15" i="9" s="1"/>
  <c r="N36" i="9"/>
  <c r="P36" i="9" s="1"/>
  <c r="J36" i="9"/>
  <c r="K36" i="9" s="1"/>
  <c r="N27" i="9"/>
  <c r="P27" i="9" s="1"/>
  <c r="J27" i="9"/>
  <c r="K27" i="9" s="1"/>
  <c r="N100" i="9"/>
  <c r="P100" i="9" s="1"/>
  <c r="J100" i="9"/>
  <c r="K100" i="9" s="1"/>
  <c r="N117" i="9"/>
  <c r="P117" i="9" s="1"/>
  <c r="J117" i="9"/>
  <c r="K117" i="9" s="1"/>
  <c r="N110" i="9"/>
  <c r="P110" i="9" s="1"/>
  <c r="J110" i="9"/>
  <c r="K110" i="9" s="1"/>
  <c r="N8" i="9"/>
  <c r="J8" i="9"/>
  <c r="K8" i="9" s="1"/>
  <c r="N93" i="9"/>
  <c r="P93" i="9" s="1"/>
  <c r="J93" i="9"/>
  <c r="K93" i="9" s="1"/>
  <c r="N58" i="9"/>
  <c r="J58" i="9"/>
  <c r="K58" i="9" s="1"/>
  <c r="N78" i="9"/>
  <c r="P78" i="9" s="1"/>
  <c r="J78" i="9"/>
  <c r="K78" i="9" s="1"/>
  <c r="N107" i="9"/>
  <c r="P107" i="9" s="1"/>
  <c r="J107" i="9"/>
  <c r="K107" i="9" s="1"/>
  <c r="N30" i="9"/>
  <c r="P30" i="9" s="1"/>
  <c r="J30" i="9"/>
  <c r="K30" i="9" s="1"/>
  <c r="N47" i="9"/>
  <c r="P47" i="9" s="1"/>
  <c r="J47" i="9"/>
  <c r="K47" i="9" s="1"/>
  <c r="N73" i="9"/>
  <c r="P73" i="9" s="1"/>
  <c r="J73" i="9"/>
  <c r="K73" i="9" s="1"/>
  <c r="N77" i="9"/>
  <c r="P77" i="9" s="1"/>
  <c r="J77" i="9"/>
  <c r="K77" i="9" s="1"/>
  <c r="N7" i="9"/>
  <c r="P7" i="9" s="1"/>
  <c r="J7" i="9"/>
  <c r="K7" i="9" s="1"/>
  <c r="N10" i="9"/>
  <c r="P10" i="9" s="1"/>
  <c r="J10" i="9"/>
  <c r="K10" i="9" s="1"/>
  <c r="N12" i="9"/>
  <c r="J12" i="9"/>
  <c r="K12" i="9" s="1"/>
  <c r="N113" i="9"/>
  <c r="J113" i="9"/>
  <c r="K113" i="9" s="1"/>
  <c r="N5" i="9"/>
  <c r="P5" i="9" s="1"/>
  <c r="J5" i="9"/>
  <c r="K5" i="9" s="1"/>
  <c r="N14" i="9"/>
  <c r="P14" i="9" s="1"/>
  <c r="J14" i="9"/>
  <c r="K14" i="9" s="1"/>
  <c r="N64" i="9"/>
  <c r="P64" i="9" s="1"/>
  <c r="J64" i="9"/>
  <c r="K64" i="9" s="1"/>
  <c r="N68" i="9"/>
  <c r="P68" i="9" s="1"/>
  <c r="J68" i="9"/>
  <c r="K68" i="9" s="1"/>
  <c r="N23" i="9"/>
  <c r="P23" i="9" s="1"/>
  <c r="J23" i="9"/>
  <c r="K23" i="9" s="1"/>
  <c r="N99" i="9"/>
  <c r="P99" i="9" s="1"/>
  <c r="J99" i="9"/>
  <c r="K99" i="9" s="1"/>
  <c r="N45" i="9"/>
  <c r="P45" i="9" s="1"/>
  <c r="J45" i="9"/>
  <c r="K45" i="9" s="1"/>
  <c r="N98" i="9"/>
  <c r="P98" i="9" s="1"/>
  <c r="J98" i="9"/>
  <c r="K98" i="9" s="1"/>
  <c r="N48" i="9"/>
  <c r="J48" i="9"/>
  <c r="K48" i="9" s="1"/>
  <c r="N116" i="9"/>
  <c r="P116" i="9" s="1"/>
  <c r="J116" i="9"/>
  <c r="K116" i="9" s="1"/>
  <c r="N87" i="9"/>
  <c r="P87" i="9" s="1"/>
  <c r="J87" i="9"/>
  <c r="K87" i="9" s="1"/>
  <c r="N76" i="9"/>
  <c r="P76" i="9" s="1"/>
  <c r="J76" i="9"/>
  <c r="K76" i="9" s="1"/>
  <c r="N49" i="9"/>
  <c r="P49" i="9" s="1"/>
  <c r="J49" i="9"/>
  <c r="K49" i="9" s="1"/>
  <c r="N80" i="9"/>
  <c r="P80" i="9" s="1"/>
  <c r="J80" i="9"/>
  <c r="K80" i="9" s="1"/>
  <c r="N56" i="9"/>
  <c r="P56" i="9" s="1"/>
  <c r="J56" i="9"/>
  <c r="K56" i="9" s="1"/>
  <c r="N108" i="9"/>
  <c r="P108" i="9" s="1"/>
  <c r="J108" i="9"/>
  <c r="K108" i="9" s="1"/>
  <c r="N97" i="9"/>
  <c r="P97" i="9" s="1"/>
  <c r="J97" i="9"/>
  <c r="K97" i="9" s="1"/>
  <c r="N90" i="9"/>
  <c r="P90" i="9" s="1"/>
  <c r="J90" i="9"/>
  <c r="K90" i="9" s="1"/>
  <c r="N21" i="9"/>
  <c r="P21" i="9" s="1"/>
  <c r="J21" i="9"/>
  <c r="K21" i="9" s="1"/>
  <c r="N39" i="9"/>
  <c r="P39" i="9" s="1"/>
  <c r="J39" i="9"/>
  <c r="K39" i="9" s="1"/>
  <c r="N65" i="9"/>
  <c r="P65" i="9" s="1"/>
  <c r="J65" i="9"/>
  <c r="K65" i="9" s="1"/>
  <c r="N35" i="9"/>
  <c r="J35" i="9"/>
  <c r="K35" i="9" s="1"/>
  <c r="N55" i="9"/>
  <c r="P55" i="9" s="1"/>
  <c r="J55" i="9"/>
  <c r="K55" i="9" s="1"/>
  <c r="N44" i="9"/>
  <c r="P44" i="9" s="1"/>
  <c r="J44" i="9"/>
  <c r="K44" i="9" s="1"/>
  <c r="N109" i="9"/>
  <c r="P109" i="9" s="1"/>
  <c r="J109" i="9"/>
  <c r="K109" i="9" s="1"/>
  <c r="N6" i="9"/>
  <c r="P6" i="9" s="1"/>
  <c r="J6" i="9"/>
  <c r="K6" i="9" s="1"/>
  <c r="N112" i="9"/>
  <c r="J112" i="9"/>
  <c r="K112" i="9" s="1"/>
  <c r="N52" i="9"/>
  <c r="P52" i="9" s="1"/>
  <c r="J52" i="9"/>
  <c r="K52" i="9" s="1"/>
  <c r="N63" i="9"/>
  <c r="J63" i="9"/>
  <c r="K63" i="9" s="1"/>
  <c r="N37" i="9"/>
  <c r="P37" i="9" s="1"/>
  <c r="J37" i="9"/>
  <c r="K37" i="9" s="1"/>
  <c r="N92" i="9"/>
  <c r="P92" i="9" s="1"/>
  <c r="J92" i="9"/>
  <c r="K92" i="9" s="1"/>
  <c r="N106" i="9"/>
  <c r="P106" i="9" s="1"/>
  <c r="J106" i="9"/>
  <c r="K106" i="9" s="1"/>
  <c r="N96" i="9"/>
  <c r="P96" i="9" s="1"/>
  <c r="J96" i="9"/>
  <c r="K96" i="9" s="1"/>
  <c r="N81" i="9"/>
  <c r="J81" i="9"/>
  <c r="K81" i="9" s="1"/>
  <c r="N71" i="9"/>
  <c r="J71" i="9"/>
  <c r="K71" i="9" s="1"/>
  <c r="N40" i="9"/>
  <c r="J40" i="9"/>
  <c r="K40" i="9" s="1"/>
  <c r="N20" i="9"/>
  <c r="P20" i="9" s="1"/>
  <c r="J20" i="9"/>
  <c r="K20" i="9" s="1"/>
  <c r="N53" i="9"/>
  <c r="P53" i="9" s="1"/>
  <c r="J53" i="9"/>
  <c r="K53" i="9" s="1"/>
  <c r="N67" i="9"/>
  <c r="P67" i="9" s="1"/>
  <c r="J67" i="9"/>
  <c r="K67" i="9" s="1"/>
  <c r="N62" i="9"/>
  <c r="J62" i="9"/>
  <c r="K62" i="9" s="1"/>
  <c r="N105" i="9"/>
  <c r="P105" i="9" s="1"/>
  <c r="J105" i="9"/>
  <c r="K105" i="9" s="1"/>
  <c r="N94" i="9"/>
  <c r="P94" i="9" s="1"/>
  <c r="J94" i="9"/>
  <c r="K94" i="9" s="1"/>
  <c r="N31" i="9"/>
  <c r="P31" i="9" s="1"/>
  <c r="J31" i="9"/>
  <c r="K31" i="9" s="1"/>
  <c r="N86" i="9"/>
  <c r="J86" i="9"/>
  <c r="K86" i="9" s="1"/>
  <c r="N19" i="9"/>
  <c r="P19" i="9" s="1"/>
  <c r="J19" i="9"/>
  <c r="K19" i="9" s="1"/>
  <c r="N88" i="9"/>
  <c r="P88" i="9" s="1"/>
  <c r="J88" i="9"/>
  <c r="K88" i="9" s="1"/>
  <c r="N82" i="9"/>
  <c r="P82" i="9" s="1"/>
  <c r="J82" i="9"/>
  <c r="K82" i="9" s="1"/>
  <c r="N115" i="9"/>
  <c r="J115" i="9"/>
  <c r="K115" i="9" s="1"/>
  <c r="N75" i="9"/>
  <c r="J75" i="9"/>
  <c r="K75" i="9" s="1"/>
  <c r="N34" i="9"/>
  <c r="P34" i="9" s="1"/>
  <c r="J34" i="9"/>
  <c r="K34" i="9" s="1"/>
  <c r="N43" i="9"/>
  <c r="P43" i="9" s="1"/>
  <c r="J43" i="9"/>
  <c r="K43" i="9" s="1"/>
  <c r="N38" i="9"/>
  <c r="P38" i="9" s="1"/>
  <c r="J38" i="9"/>
  <c r="K38" i="9" s="1"/>
  <c r="N85" i="9"/>
  <c r="P85" i="9" s="1"/>
  <c r="J85" i="9"/>
  <c r="K85" i="9" s="1"/>
  <c r="N89" i="9"/>
  <c r="P89" i="9" s="1"/>
  <c r="J89" i="9"/>
  <c r="K89" i="9" s="1"/>
  <c r="N69" i="9"/>
  <c r="P69" i="9" s="1"/>
  <c r="J69" i="9"/>
  <c r="K69" i="9" s="1"/>
  <c r="N25" i="9"/>
  <c r="P25" i="9" s="1"/>
  <c r="J25" i="9"/>
  <c r="K25" i="9" s="1"/>
  <c r="N102" i="9"/>
  <c r="P102" i="9" s="1"/>
  <c r="J102" i="9"/>
  <c r="K102" i="9" s="1"/>
  <c r="N60" i="9"/>
  <c r="J60" i="9"/>
  <c r="K60" i="9" s="1"/>
  <c r="N51" i="9"/>
  <c r="P51" i="9" s="1"/>
  <c r="J51" i="9"/>
  <c r="K51" i="9" s="1"/>
  <c r="N59" i="9"/>
  <c r="P59" i="9" s="1"/>
  <c r="J59" i="9"/>
  <c r="K59" i="9" s="1"/>
  <c r="N42" i="9"/>
  <c r="P42" i="9" s="1"/>
  <c r="J42" i="9"/>
  <c r="K42" i="9" s="1"/>
  <c r="N54" i="9"/>
  <c r="P54" i="9" s="1"/>
  <c r="J54" i="9"/>
  <c r="K54" i="9" s="1"/>
  <c r="N18" i="9"/>
  <c r="J18" i="9"/>
  <c r="K18" i="9" s="1"/>
  <c r="N41" i="9"/>
  <c r="P41" i="9" s="1"/>
  <c r="J41" i="9"/>
  <c r="K41" i="9" s="1"/>
  <c r="N72" i="9"/>
  <c r="P72" i="9" s="1"/>
  <c r="J72" i="9"/>
  <c r="K72" i="9" s="1"/>
  <c r="N11" i="9"/>
  <c r="P11" i="9" s="1"/>
  <c r="J11" i="9"/>
  <c r="K11" i="9" s="1"/>
  <c r="N32" i="9"/>
  <c r="P32" i="9" s="1"/>
  <c r="J32" i="9"/>
  <c r="K32" i="9" s="1"/>
  <c r="N66" i="9"/>
  <c r="P66" i="9" s="1"/>
  <c r="J66" i="9"/>
  <c r="K66" i="9" s="1"/>
  <c r="N24" i="9"/>
  <c r="P24" i="9" s="1"/>
  <c r="J24" i="9"/>
  <c r="K24" i="9" s="1"/>
  <c r="N57" i="9"/>
  <c r="P57" i="9" s="1"/>
  <c r="J57" i="9"/>
  <c r="K57" i="9" s="1"/>
  <c r="N83" i="9"/>
  <c r="P83" i="9" s="1"/>
  <c r="J83" i="9"/>
  <c r="K83" i="9" s="1"/>
  <c r="N22" i="9"/>
  <c r="J22" i="9"/>
  <c r="K22" i="9" s="1"/>
  <c r="U15" i="5"/>
  <c r="W15" i="5" s="1"/>
  <c r="U97" i="5"/>
  <c r="W97" i="5" s="1"/>
  <c r="U96" i="5"/>
  <c r="W96" i="5" s="1"/>
  <c r="U94" i="5"/>
  <c r="W94" i="5" s="1"/>
  <c r="U93" i="5"/>
  <c r="W93" i="5" s="1"/>
  <c r="U92" i="5"/>
  <c r="U91" i="5"/>
  <c r="W91" i="5" s="1"/>
  <c r="U31" i="5"/>
  <c r="U30" i="5"/>
  <c r="U29" i="5"/>
  <c r="U28" i="5"/>
  <c r="W28" i="5" s="1"/>
  <c r="U133" i="5"/>
  <c r="W133" i="5" s="1"/>
  <c r="U134" i="5"/>
  <c r="U135" i="5"/>
  <c r="W135" i="5" s="1"/>
  <c r="U136" i="5"/>
  <c r="W136" i="5" s="1"/>
  <c r="U137" i="5"/>
  <c r="U132" i="5"/>
  <c r="W132" i="5" s="1"/>
  <c r="U131" i="5"/>
  <c r="W131" i="5" s="1"/>
  <c r="U126" i="5"/>
  <c r="W126" i="5" s="1"/>
  <c r="U127" i="5"/>
  <c r="W127" i="5" s="1"/>
  <c r="U128" i="5"/>
  <c r="W128" i="5" s="1"/>
  <c r="U129" i="5"/>
  <c r="W129" i="5" s="1"/>
  <c r="U125" i="5"/>
  <c r="U124" i="5"/>
  <c r="W124" i="5" s="1"/>
  <c r="U120" i="5"/>
  <c r="W120" i="5" s="1"/>
  <c r="U121" i="5"/>
  <c r="W121" i="5" s="1"/>
  <c r="U122" i="5"/>
  <c r="W122" i="5" s="1"/>
  <c r="U119" i="5"/>
  <c r="W119" i="5" s="1"/>
  <c r="U118" i="5"/>
  <c r="U114" i="5"/>
  <c r="U115" i="5"/>
  <c r="U116" i="5"/>
  <c r="W116" i="5" s="1"/>
  <c r="U113" i="5"/>
  <c r="W113" i="5" s="1"/>
  <c r="U112" i="5"/>
  <c r="U106" i="5"/>
  <c r="W106" i="5" s="1"/>
  <c r="U107" i="5"/>
  <c r="W107" i="5" s="1"/>
  <c r="U108" i="5"/>
  <c r="U109" i="5"/>
  <c r="U110" i="5"/>
  <c r="W110" i="5" s="1"/>
  <c r="U105" i="5"/>
  <c r="W105" i="5" s="1"/>
  <c r="U104" i="5"/>
  <c r="W104" i="5" s="1"/>
  <c r="U98" i="5"/>
  <c r="W98" i="5" s="1"/>
  <c r="U99" i="5"/>
  <c r="W99" i="5" s="1"/>
  <c r="U100" i="5"/>
  <c r="W100" i="5" s="1"/>
  <c r="U101" i="5"/>
  <c r="W101" i="5" s="1"/>
  <c r="U102" i="5"/>
  <c r="W102" i="5" s="1"/>
  <c r="U89" i="5"/>
  <c r="W89" i="5" s="1"/>
  <c r="U88" i="5"/>
  <c r="W88" i="5" s="1"/>
  <c r="U87" i="5"/>
  <c r="U79" i="5"/>
  <c r="U80" i="5"/>
  <c r="W80" i="5" s="1"/>
  <c r="U81" i="5"/>
  <c r="U82" i="5"/>
  <c r="U83" i="5"/>
  <c r="W83" i="5" s="1"/>
  <c r="U84" i="5"/>
  <c r="W84" i="5" s="1"/>
  <c r="U85" i="5"/>
  <c r="W85" i="5" s="1"/>
  <c r="U78" i="5"/>
  <c r="U77" i="5"/>
  <c r="W77" i="5" s="1"/>
  <c r="U72" i="5"/>
  <c r="U73" i="5"/>
  <c r="U74" i="5"/>
  <c r="W74" i="5" s="1"/>
  <c r="U75" i="5"/>
  <c r="W75" i="5" s="1"/>
  <c r="U71" i="5"/>
  <c r="W71" i="5" s="1"/>
  <c r="U70" i="5"/>
  <c r="W70" i="5" s="1"/>
  <c r="U64" i="5"/>
  <c r="W64" i="5" s="1"/>
  <c r="U65" i="5"/>
  <c r="U66" i="5"/>
  <c r="W66" i="5" s="1"/>
  <c r="U67" i="5"/>
  <c r="W67" i="5" s="1"/>
  <c r="U68" i="5"/>
  <c r="W68" i="5" s="1"/>
  <c r="U63" i="5"/>
  <c r="U62" i="5"/>
  <c r="W62" i="5" s="1"/>
  <c r="U60" i="5"/>
  <c r="W60" i="5" s="1"/>
  <c r="U59" i="5"/>
  <c r="W59" i="5" s="1"/>
  <c r="U58" i="5"/>
  <c r="W58" i="5" s="1"/>
  <c r="U56" i="5"/>
  <c r="U55" i="5"/>
  <c r="U54" i="5"/>
  <c r="U51" i="5"/>
  <c r="W51" i="5" s="1"/>
  <c r="U52" i="5"/>
  <c r="U50" i="5"/>
  <c r="W50" i="5" s="1"/>
  <c r="U49" i="5"/>
  <c r="W49" i="5" s="1"/>
  <c r="U44" i="5"/>
  <c r="W44" i="5" s="1"/>
  <c r="U45" i="5"/>
  <c r="W45" i="5" s="1"/>
  <c r="U46" i="5"/>
  <c r="W46" i="5" s="1"/>
  <c r="U47" i="5"/>
  <c r="U43" i="5"/>
  <c r="U42" i="5"/>
  <c r="W42" i="5" s="1"/>
  <c r="U35" i="5"/>
  <c r="W35" i="5" s="1"/>
  <c r="U36" i="5"/>
  <c r="W36" i="5" s="1"/>
  <c r="U37" i="5"/>
  <c r="W37" i="5" s="1"/>
  <c r="U38" i="5"/>
  <c r="W38" i="5" s="1"/>
  <c r="U39" i="5"/>
  <c r="W39" i="5" s="1"/>
  <c r="U40" i="5"/>
  <c r="U34" i="5"/>
  <c r="W34" i="5" s="1"/>
  <c r="U33" i="5"/>
  <c r="W33" i="5" s="1"/>
  <c r="U19" i="5"/>
  <c r="U20" i="5"/>
  <c r="W20" i="5" s="1"/>
  <c r="U21" i="5"/>
  <c r="W21" i="5" s="1"/>
  <c r="U22" i="5"/>
  <c r="U23" i="5"/>
  <c r="U24" i="5"/>
  <c r="W24" i="5" s="1"/>
  <c r="U25" i="5"/>
  <c r="U26" i="5"/>
  <c r="W26" i="5" s="1"/>
  <c r="U18" i="5"/>
  <c r="W18" i="5" s="1"/>
  <c r="U7" i="5"/>
  <c r="W7" i="5" s="1"/>
  <c r="U8" i="5"/>
  <c r="W8" i="5" s="1"/>
  <c r="U9" i="5"/>
  <c r="W9" i="5" s="1"/>
  <c r="U10" i="5"/>
  <c r="W10" i="5" s="1"/>
  <c r="U11" i="5"/>
  <c r="W11" i="5" s="1"/>
  <c r="U12" i="5"/>
  <c r="U13" i="5"/>
  <c r="W13" i="5" s="1"/>
  <c r="U14" i="5"/>
  <c r="W14" i="5" s="1"/>
  <c r="U16" i="5"/>
  <c r="W16" i="5" s="1"/>
  <c r="U6" i="5"/>
  <c r="W6" i="5" s="1"/>
  <c r="O5" i="5"/>
  <c r="O130" i="5"/>
  <c r="O123" i="5"/>
  <c r="O117" i="5"/>
  <c r="O111" i="5"/>
  <c r="O103" i="5"/>
  <c r="O95" i="5"/>
  <c r="O90" i="5"/>
  <c r="O86" i="5"/>
  <c r="O76" i="5"/>
  <c r="O69" i="5"/>
  <c r="O61" i="5"/>
  <c r="O57" i="5"/>
  <c r="O53" i="5"/>
  <c r="O48" i="5"/>
  <c r="O41" i="5"/>
  <c r="O32" i="5"/>
  <c r="O27" i="5"/>
  <c r="O17" i="5"/>
  <c r="J16" i="5"/>
  <c r="M16" i="5" s="1"/>
  <c r="Q16" i="5" s="1"/>
  <c r="R16" i="5" s="1"/>
  <c r="S16" i="5" s="1"/>
  <c r="J15" i="5"/>
  <c r="M15" i="5" s="1"/>
  <c r="Q15" i="5" s="1"/>
  <c r="R15" i="5" s="1"/>
  <c r="S15" i="5" s="1"/>
  <c r="J14" i="5"/>
  <c r="M14" i="5" s="1"/>
  <c r="Q14" i="5" s="1"/>
  <c r="R14" i="5" s="1"/>
  <c r="S14" i="5" s="1"/>
  <c r="J25" i="5"/>
  <c r="M25" i="5" s="1"/>
  <c r="Q25" i="5" s="1"/>
  <c r="R25" i="5" s="1"/>
  <c r="S25" i="5" s="1"/>
  <c r="D15" i="1"/>
  <c r="E15" i="1"/>
  <c r="F15" i="1"/>
  <c r="C15" i="1"/>
  <c r="G23" i="1"/>
  <c r="H23" i="1" s="1"/>
  <c r="D91" i="1"/>
  <c r="E91" i="1"/>
  <c r="F91" i="1"/>
  <c r="C91" i="1"/>
  <c r="G130" i="5"/>
  <c r="H130" i="5"/>
  <c r="I130" i="5"/>
  <c r="J130" i="5" s="1"/>
  <c r="M130" i="5" s="1"/>
  <c r="F130" i="5"/>
  <c r="G123" i="5"/>
  <c r="H123" i="5"/>
  <c r="I123" i="5"/>
  <c r="J123" i="5" s="1"/>
  <c r="M123" i="5" s="1"/>
  <c r="F123" i="5"/>
  <c r="G117" i="5"/>
  <c r="H117" i="5"/>
  <c r="I117" i="5"/>
  <c r="J117" i="5" s="1"/>
  <c r="M117" i="5" s="1"/>
  <c r="F117" i="5"/>
  <c r="G111" i="5"/>
  <c r="H111" i="5"/>
  <c r="I111" i="5"/>
  <c r="J111" i="5" s="1"/>
  <c r="M111" i="5" s="1"/>
  <c r="F111" i="5"/>
  <c r="G103" i="5"/>
  <c r="H103" i="5"/>
  <c r="I103" i="5"/>
  <c r="F103" i="5"/>
  <c r="G90" i="5"/>
  <c r="H90" i="5"/>
  <c r="I90" i="5"/>
  <c r="J90" i="5" s="1"/>
  <c r="M90" i="5" s="1"/>
  <c r="F90" i="5"/>
  <c r="G86" i="5"/>
  <c r="H86" i="5"/>
  <c r="I86" i="5"/>
  <c r="J86" i="5" s="1"/>
  <c r="M86" i="5" s="1"/>
  <c r="F86" i="5"/>
  <c r="G76" i="5"/>
  <c r="H76" i="5"/>
  <c r="I76" i="5"/>
  <c r="J76" i="5" s="1"/>
  <c r="M76" i="5" s="1"/>
  <c r="F76" i="5"/>
  <c r="G69" i="5"/>
  <c r="H69" i="5"/>
  <c r="I69" i="5"/>
  <c r="J69" i="5" s="1"/>
  <c r="M69" i="5" s="1"/>
  <c r="F69" i="5"/>
  <c r="G61" i="5"/>
  <c r="H61" i="5"/>
  <c r="I61" i="5"/>
  <c r="J61" i="5" s="1"/>
  <c r="M61" i="5" s="1"/>
  <c r="F61" i="5"/>
  <c r="G57" i="5"/>
  <c r="H57" i="5"/>
  <c r="I57" i="5"/>
  <c r="J57" i="5" s="1"/>
  <c r="M57" i="5" s="1"/>
  <c r="F57" i="5"/>
  <c r="G48" i="5"/>
  <c r="H48" i="5"/>
  <c r="I48" i="5"/>
  <c r="M48" i="5" s="1"/>
  <c r="F48" i="5"/>
  <c r="G41" i="5"/>
  <c r="H41" i="5"/>
  <c r="I41" i="5"/>
  <c r="J41" i="5" s="1"/>
  <c r="M41" i="5" s="1"/>
  <c r="F41" i="5"/>
  <c r="G32" i="5"/>
  <c r="H32" i="5"/>
  <c r="I32" i="5"/>
  <c r="J32" i="5" s="1"/>
  <c r="M32" i="5" s="1"/>
  <c r="F32" i="5"/>
  <c r="G27" i="5"/>
  <c r="H27" i="5"/>
  <c r="I27" i="5"/>
  <c r="J27" i="5" s="1"/>
  <c r="M27" i="5" s="1"/>
  <c r="F27" i="5"/>
  <c r="G17" i="5"/>
  <c r="H17" i="5"/>
  <c r="I17" i="5"/>
  <c r="J17" i="5" s="1"/>
  <c r="M17" i="5" s="1"/>
  <c r="F17" i="5"/>
  <c r="G5" i="5"/>
  <c r="H5" i="5"/>
  <c r="I5" i="5"/>
  <c r="J5" i="5" s="1"/>
  <c r="M5" i="5" s="1"/>
  <c r="F5" i="5"/>
  <c r="I95" i="5"/>
  <c r="J95" i="5" s="1"/>
  <c r="M95" i="5" s="1"/>
  <c r="G95" i="5"/>
  <c r="H95" i="5"/>
  <c r="F95" i="5"/>
  <c r="J102" i="5"/>
  <c r="M102" i="5" s="1"/>
  <c r="Q102" i="5" s="1"/>
  <c r="R102" i="5" s="1"/>
  <c r="S102" i="5" s="1"/>
  <c r="G95" i="1"/>
  <c r="H95" i="1" s="1"/>
  <c r="D41" i="1"/>
  <c r="E41" i="1"/>
  <c r="F41" i="1"/>
  <c r="C41" i="1"/>
  <c r="G53" i="5"/>
  <c r="H53" i="5"/>
  <c r="I53" i="5"/>
  <c r="F53" i="5"/>
  <c r="J103" i="5"/>
  <c r="M103" i="5" s="1"/>
  <c r="J137" i="5"/>
  <c r="M137" i="5" s="1"/>
  <c r="Q137" i="5" s="1"/>
  <c r="R137" i="5" s="1"/>
  <c r="S137" i="5" s="1"/>
  <c r="J136" i="5"/>
  <c r="M136" i="5" s="1"/>
  <c r="Q136" i="5" s="1"/>
  <c r="R136" i="5" s="1"/>
  <c r="S136" i="5" s="1"/>
  <c r="J135" i="5"/>
  <c r="M135" i="5" s="1"/>
  <c r="Q135" i="5" s="1"/>
  <c r="R135" i="5" s="1"/>
  <c r="S135" i="5" s="1"/>
  <c r="J134" i="5"/>
  <c r="M134" i="5" s="1"/>
  <c r="Q134" i="5" s="1"/>
  <c r="R134" i="5" s="1"/>
  <c r="S134" i="5" s="1"/>
  <c r="J133" i="5"/>
  <c r="M133" i="5" s="1"/>
  <c r="Q133" i="5" s="1"/>
  <c r="R133" i="5" s="1"/>
  <c r="S133" i="5" s="1"/>
  <c r="J132" i="5"/>
  <c r="M132" i="5" s="1"/>
  <c r="Q132" i="5" s="1"/>
  <c r="R132" i="5" s="1"/>
  <c r="S132" i="5" s="1"/>
  <c r="J131" i="5"/>
  <c r="M131" i="5" s="1"/>
  <c r="Q131" i="5" s="1"/>
  <c r="R131" i="5" s="1"/>
  <c r="S131" i="5" s="1"/>
  <c r="J40" i="5"/>
  <c r="M40" i="5" s="1"/>
  <c r="Q40" i="5" s="1"/>
  <c r="R40" i="5" s="1"/>
  <c r="S40" i="5" s="1"/>
  <c r="J39" i="5"/>
  <c r="M39" i="5" s="1"/>
  <c r="Q39" i="5" s="1"/>
  <c r="R39" i="5" s="1"/>
  <c r="S39" i="5" s="1"/>
  <c r="J38" i="5"/>
  <c r="M38" i="5" s="1"/>
  <c r="Q38" i="5" s="1"/>
  <c r="R38" i="5" s="1"/>
  <c r="S38" i="5" s="1"/>
  <c r="J129" i="5"/>
  <c r="M129" i="5" s="1"/>
  <c r="Q129" i="5" s="1"/>
  <c r="R129" i="5" s="1"/>
  <c r="S129" i="5" s="1"/>
  <c r="J128" i="5"/>
  <c r="M128" i="5" s="1"/>
  <c r="J127" i="5"/>
  <c r="M127" i="5" s="1"/>
  <c r="Q127" i="5" s="1"/>
  <c r="R127" i="5" s="1"/>
  <c r="S127" i="5" s="1"/>
  <c r="J126" i="5"/>
  <c r="M126" i="5" s="1"/>
  <c r="Q126" i="5" s="1"/>
  <c r="R126" i="5" s="1"/>
  <c r="S126" i="5" s="1"/>
  <c r="J125" i="5"/>
  <c r="M125" i="5" s="1"/>
  <c r="Q125" i="5" s="1"/>
  <c r="R125" i="5" s="1"/>
  <c r="S125" i="5" s="1"/>
  <c r="J124" i="5"/>
  <c r="M124" i="5" s="1"/>
  <c r="Q124" i="5" s="1"/>
  <c r="R124" i="5" s="1"/>
  <c r="S124" i="5" s="1"/>
  <c r="J122" i="5"/>
  <c r="M122" i="5" s="1"/>
  <c r="Q122" i="5" s="1"/>
  <c r="R122" i="5" s="1"/>
  <c r="S122" i="5" s="1"/>
  <c r="J121" i="5"/>
  <c r="M121" i="5" s="1"/>
  <c r="Q121" i="5" s="1"/>
  <c r="R121" i="5" s="1"/>
  <c r="S121" i="5" s="1"/>
  <c r="J120" i="5"/>
  <c r="M120" i="5" s="1"/>
  <c r="J119" i="5"/>
  <c r="M119" i="5" s="1"/>
  <c r="Q119" i="5" s="1"/>
  <c r="R119" i="5" s="1"/>
  <c r="S119" i="5" s="1"/>
  <c r="J118" i="5"/>
  <c r="M118" i="5" s="1"/>
  <c r="Q118" i="5" s="1"/>
  <c r="R118" i="5" s="1"/>
  <c r="S118" i="5" s="1"/>
  <c r="J116" i="5"/>
  <c r="M116" i="5" s="1"/>
  <c r="Q116" i="5" s="1"/>
  <c r="R116" i="5" s="1"/>
  <c r="S116" i="5" s="1"/>
  <c r="J115" i="5"/>
  <c r="M115" i="5" s="1"/>
  <c r="Q115" i="5" s="1"/>
  <c r="R115" i="5" s="1"/>
  <c r="S115" i="5" s="1"/>
  <c r="J114" i="5"/>
  <c r="M114" i="5" s="1"/>
  <c r="Q114" i="5" s="1"/>
  <c r="R114" i="5" s="1"/>
  <c r="S114" i="5" s="1"/>
  <c r="J113" i="5"/>
  <c r="M113" i="5" s="1"/>
  <c r="Q113" i="5" s="1"/>
  <c r="R113" i="5" s="1"/>
  <c r="S113" i="5" s="1"/>
  <c r="J112" i="5"/>
  <c r="M112" i="5" s="1"/>
  <c r="Q112" i="5" s="1"/>
  <c r="R112" i="5" s="1"/>
  <c r="S112" i="5" s="1"/>
  <c r="J110" i="5"/>
  <c r="M110" i="5" s="1"/>
  <c r="Q110" i="5" s="1"/>
  <c r="R110" i="5" s="1"/>
  <c r="S110" i="5" s="1"/>
  <c r="J109" i="5"/>
  <c r="M109" i="5" s="1"/>
  <c r="Q109" i="5" s="1"/>
  <c r="R109" i="5" s="1"/>
  <c r="S109" i="5" s="1"/>
  <c r="J108" i="5"/>
  <c r="M108" i="5" s="1"/>
  <c r="Q108" i="5" s="1"/>
  <c r="R108" i="5" s="1"/>
  <c r="S108" i="5" s="1"/>
  <c r="J107" i="5"/>
  <c r="M107" i="5" s="1"/>
  <c r="Q107" i="5" s="1"/>
  <c r="R107" i="5" s="1"/>
  <c r="S107" i="5" s="1"/>
  <c r="J37" i="5"/>
  <c r="M37" i="5" s="1"/>
  <c r="Q37" i="5" s="1"/>
  <c r="R37" i="5" s="1"/>
  <c r="S37" i="5" s="1"/>
  <c r="J36" i="5"/>
  <c r="M36" i="5" s="1"/>
  <c r="J35" i="5"/>
  <c r="M35" i="5" s="1"/>
  <c r="Q35" i="5" s="1"/>
  <c r="R35" i="5" s="1"/>
  <c r="S35" i="5" s="1"/>
  <c r="J34" i="5"/>
  <c r="M34" i="5" s="1"/>
  <c r="Q34" i="5" s="1"/>
  <c r="R34" i="5" s="1"/>
  <c r="S34" i="5" s="1"/>
  <c r="J33" i="5"/>
  <c r="M33" i="5" s="1"/>
  <c r="Q33" i="5" s="1"/>
  <c r="R33" i="5" s="1"/>
  <c r="S33" i="5" s="1"/>
  <c r="J52" i="5"/>
  <c r="M52" i="5" s="1"/>
  <c r="Q52" i="5" s="1"/>
  <c r="R52" i="5" s="1"/>
  <c r="S52" i="5" s="1"/>
  <c r="J51" i="5"/>
  <c r="M51" i="5" s="1"/>
  <c r="Q51" i="5" s="1"/>
  <c r="R51" i="5" s="1"/>
  <c r="S51" i="5" s="1"/>
  <c r="J50" i="5"/>
  <c r="M50" i="5" s="1"/>
  <c r="Q50" i="5" s="1"/>
  <c r="R50" i="5" s="1"/>
  <c r="S50" i="5" s="1"/>
  <c r="J101" i="5"/>
  <c r="M101" i="5" s="1"/>
  <c r="Q101" i="5" s="1"/>
  <c r="R101" i="5" s="1"/>
  <c r="S101" i="5" s="1"/>
  <c r="J100" i="5"/>
  <c r="M100" i="5" s="1"/>
  <c r="Q100" i="5" s="1"/>
  <c r="R100" i="5" s="1"/>
  <c r="S100" i="5" s="1"/>
  <c r="J99" i="5"/>
  <c r="M99" i="5" s="1"/>
  <c r="Q99" i="5" s="1"/>
  <c r="R99" i="5" s="1"/>
  <c r="S99" i="5" s="1"/>
  <c r="J98" i="5"/>
  <c r="M98" i="5" s="1"/>
  <c r="Q98" i="5" s="1"/>
  <c r="R98" i="5" s="1"/>
  <c r="S98" i="5" s="1"/>
  <c r="J94" i="5"/>
  <c r="M94" i="5" s="1"/>
  <c r="Q94" i="5" s="1"/>
  <c r="R94" i="5" s="1"/>
  <c r="S94" i="5" s="1"/>
  <c r="J93" i="5"/>
  <c r="M93" i="5" s="1"/>
  <c r="J92" i="5"/>
  <c r="M92" i="5" s="1"/>
  <c r="Q92" i="5" s="1"/>
  <c r="R92" i="5" s="1"/>
  <c r="S92" i="5" s="1"/>
  <c r="J91" i="5"/>
  <c r="M91" i="5" s="1"/>
  <c r="Q91" i="5" s="1"/>
  <c r="R91" i="5" s="1"/>
  <c r="S91" i="5" s="1"/>
  <c r="J89" i="5"/>
  <c r="M89" i="5" s="1"/>
  <c r="Q89" i="5" s="1"/>
  <c r="R89" i="5" s="1"/>
  <c r="S89" i="5" s="1"/>
  <c r="J88" i="5"/>
  <c r="M88" i="5" s="1"/>
  <c r="Q88" i="5" s="1"/>
  <c r="R88" i="5" s="1"/>
  <c r="S88" i="5" s="1"/>
  <c r="J87" i="5"/>
  <c r="M87" i="5" s="1"/>
  <c r="Q87" i="5" s="1"/>
  <c r="R87" i="5" s="1"/>
  <c r="S87" i="5" s="1"/>
  <c r="J49" i="5"/>
  <c r="M49" i="5" s="1"/>
  <c r="Q49" i="5" s="1"/>
  <c r="R49" i="5" s="1"/>
  <c r="S49" i="5" s="1"/>
  <c r="J85" i="5"/>
  <c r="M85" i="5" s="1"/>
  <c r="V85" i="5" s="1"/>
  <c r="J84" i="5"/>
  <c r="M84" i="5" s="1"/>
  <c r="Q84" i="5" s="1"/>
  <c r="R84" i="5" s="1"/>
  <c r="S84" i="5" s="1"/>
  <c r="J83" i="5"/>
  <c r="M83" i="5" s="1"/>
  <c r="Q83" i="5" s="1"/>
  <c r="R83" i="5" s="1"/>
  <c r="S83" i="5" s="1"/>
  <c r="J82" i="5"/>
  <c r="M82" i="5" s="1"/>
  <c r="Q82" i="5" s="1"/>
  <c r="R82" i="5" s="1"/>
  <c r="S82" i="5" s="1"/>
  <c r="J81" i="5"/>
  <c r="M81" i="5" s="1"/>
  <c r="Q81" i="5" s="1"/>
  <c r="R81" i="5" s="1"/>
  <c r="S81" i="5" s="1"/>
  <c r="J75" i="5"/>
  <c r="M75" i="5" s="1"/>
  <c r="Q75" i="5" s="1"/>
  <c r="R75" i="5" s="1"/>
  <c r="S75" i="5" s="1"/>
  <c r="J74" i="5"/>
  <c r="M74" i="5" s="1"/>
  <c r="Q74" i="5" s="1"/>
  <c r="R74" i="5" s="1"/>
  <c r="S74" i="5" s="1"/>
  <c r="J73" i="5"/>
  <c r="M73" i="5" s="1"/>
  <c r="Q73" i="5" s="1"/>
  <c r="R73" i="5" s="1"/>
  <c r="S73" i="5" s="1"/>
  <c r="J72" i="5"/>
  <c r="M72" i="5" s="1"/>
  <c r="Q72" i="5" s="1"/>
  <c r="R72" i="5" s="1"/>
  <c r="S72" i="5" s="1"/>
  <c r="J71" i="5"/>
  <c r="M71" i="5" s="1"/>
  <c r="Q71" i="5" s="1"/>
  <c r="R71" i="5" s="1"/>
  <c r="S71" i="5" s="1"/>
  <c r="J68" i="5"/>
  <c r="M68" i="5" s="1"/>
  <c r="Q68" i="5" s="1"/>
  <c r="R68" i="5" s="1"/>
  <c r="S68" i="5" s="1"/>
  <c r="J67" i="5"/>
  <c r="M67" i="5" s="1"/>
  <c r="Q67" i="5" s="1"/>
  <c r="R67" i="5" s="1"/>
  <c r="S67" i="5" s="1"/>
  <c r="J66" i="5"/>
  <c r="M66" i="5" s="1"/>
  <c r="Q66" i="5" s="1"/>
  <c r="R66" i="5" s="1"/>
  <c r="S66" i="5" s="1"/>
  <c r="J65" i="5"/>
  <c r="M65" i="5" s="1"/>
  <c r="Q65" i="5" s="1"/>
  <c r="R65" i="5" s="1"/>
  <c r="S65" i="5" s="1"/>
  <c r="J64" i="5"/>
  <c r="M64" i="5" s="1"/>
  <c r="J63" i="5"/>
  <c r="M63" i="5" s="1"/>
  <c r="Q63" i="5" s="1"/>
  <c r="R63" i="5" s="1"/>
  <c r="S63" i="5" s="1"/>
  <c r="J62" i="5"/>
  <c r="M62" i="5" s="1"/>
  <c r="Q62" i="5" s="1"/>
  <c r="R62" i="5" s="1"/>
  <c r="S62" i="5" s="1"/>
  <c r="J70" i="5"/>
  <c r="M70" i="5" s="1"/>
  <c r="Q70" i="5" s="1"/>
  <c r="R70" i="5" s="1"/>
  <c r="S70" i="5" s="1"/>
  <c r="J60" i="5"/>
  <c r="M60" i="5" s="1"/>
  <c r="Q60" i="5" s="1"/>
  <c r="R60" i="5" s="1"/>
  <c r="S60" i="5" s="1"/>
  <c r="J59" i="5"/>
  <c r="M59" i="5" s="1"/>
  <c r="J58" i="5"/>
  <c r="M58" i="5" s="1"/>
  <c r="Q58" i="5" s="1"/>
  <c r="R58" i="5" s="1"/>
  <c r="S58" i="5" s="1"/>
  <c r="J97" i="5"/>
  <c r="M97" i="5" s="1"/>
  <c r="Q97" i="5" s="1"/>
  <c r="R97" i="5" s="1"/>
  <c r="S97" i="5" s="1"/>
  <c r="J96" i="5"/>
  <c r="M96" i="5" s="1"/>
  <c r="Q96" i="5" s="1"/>
  <c r="R96" i="5" s="1"/>
  <c r="S96" i="5" s="1"/>
  <c r="J80" i="5"/>
  <c r="M80" i="5" s="1"/>
  <c r="Q80" i="5" s="1"/>
  <c r="R80" i="5" s="1"/>
  <c r="S80" i="5" s="1"/>
  <c r="J79" i="5"/>
  <c r="M79" i="5" s="1"/>
  <c r="Q79" i="5" s="1"/>
  <c r="R79" i="5" s="1"/>
  <c r="S79" i="5" s="1"/>
  <c r="J78" i="5"/>
  <c r="M78" i="5" s="1"/>
  <c r="Q78" i="5" s="1"/>
  <c r="R78" i="5" s="1"/>
  <c r="S78" i="5" s="1"/>
  <c r="J77" i="5"/>
  <c r="M77" i="5" s="1"/>
  <c r="Q77" i="5" s="1"/>
  <c r="R77" i="5" s="1"/>
  <c r="S77" i="5" s="1"/>
  <c r="J56" i="5"/>
  <c r="M56" i="5" s="1"/>
  <c r="Q56" i="5" s="1"/>
  <c r="R56" i="5" s="1"/>
  <c r="S56" i="5" s="1"/>
  <c r="J55" i="5"/>
  <c r="M55" i="5" s="1"/>
  <c r="Q55" i="5" s="1"/>
  <c r="R55" i="5" s="1"/>
  <c r="S55" i="5" s="1"/>
  <c r="J54" i="5"/>
  <c r="M54" i="5" s="1"/>
  <c r="Q54" i="5" s="1"/>
  <c r="R54" i="5" s="1"/>
  <c r="S54" i="5" s="1"/>
  <c r="J47" i="5"/>
  <c r="M47" i="5" s="1"/>
  <c r="Q47" i="5" s="1"/>
  <c r="R47" i="5" s="1"/>
  <c r="S47" i="5" s="1"/>
  <c r="J46" i="5"/>
  <c r="M46" i="5" s="1"/>
  <c r="Q46" i="5" s="1"/>
  <c r="R46" i="5" s="1"/>
  <c r="S46" i="5" s="1"/>
  <c r="J45" i="5"/>
  <c r="M45" i="5" s="1"/>
  <c r="Q45" i="5" s="1"/>
  <c r="R45" i="5" s="1"/>
  <c r="S45" i="5" s="1"/>
  <c r="J44" i="5"/>
  <c r="M44" i="5" s="1"/>
  <c r="J43" i="5"/>
  <c r="M43" i="5" s="1"/>
  <c r="Q43" i="5" s="1"/>
  <c r="R43" i="5" s="1"/>
  <c r="S43" i="5" s="1"/>
  <c r="J42" i="5"/>
  <c r="M42" i="5" s="1"/>
  <c r="Q42" i="5" s="1"/>
  <c r="R42" i="5" s="1"/>
  <c r="S42" i="5" s="1"/>
  <c r="J31" i="5"/>
  <c r="M31" i="5" s="1"/>
  <c r="Q31" i="5" s="1"/>
  <c r="R31" i="5" s="1"/>
  <c r="S31" i="5" s="1"/>
  <c r="J30" i="5"/>
  <c r="M30" i="5" s="1"/>
  <c r="Q30" i="5" s="1"/>
  <c r="R30" i="5" s="1"/>
  <c r="S30" i="5" s="1"/>
  <c r="J29" i="5"/>
  <c r="M29" i="5" s="1"/>
  <c r="Q29" i="5" s="1"/>
  <c r="R29" i="5" s="1"/>
  <c r="S29" i="5" s="1"/>
  <c r="J28" i="5"/>
  <c r="M28" i="5" s="1"/>
  <c r="Q28" i="5" s="1"/>
  <c r="R28" i="5" s="1"/>
  <c r="S28" i="5" s="1"/>
  <c r="J106" i="5"/>
  <c r="M106" i="5" s="1"/>
  <c r="Q106" i="5" s="1"/>
  <c r="R106" i="5" s="1"/>
  <c r="S106" i="5" s="1"/>
  <c r="J105" i="5"/>
  <c r="M105" i="5" s="1"/>
  <c r="Q105" i="5" s="1"/>
  <c r="R105" i="5" s="1"/>
  <c r="S105" i="5" s="1"/>
  <c r="J104" i="5"/>
  <c r="M104" i="5" s="1"/>
  <c r="J26" i="5"/>
  <c r="M26" i="5" s="1"/>
  <c r="Q26" i="5" s="1"/>
  <c r="R26" i="5" s="1"/>
  <c r="S26" i="5" s="1"/>
  <c r="J24" i="5"/>
  <c r="M24" i="5" s="1"/>
  <c r="Q24" i="5" s="1"/>
  <c r="R24" i="5" s="1"/>
  <c r="S24" i="5" s="1"/>
  <c r="J23" i="5"/>
  <c r="M23" i="5" s="1"/>
  <c r="Q23" i="5" s="1"/>
  <c r="R23" i="5" s="1"/>
  <c r="S23" i="5" s="1"/>
  <c r="J22" i="5"/>
  <c r="M22" i="5" s="1"/>
  <c r="Q22" i="5" s="1"/>
  <c r="R22" i="5" s="1"/>
  <c r="S22" i="5" s="1"/>
  <c r="J21" i="5"/>
  <c r="M21" i="5" s="1"/>
  <c r="Q21" i="5" s="1"/>
  <c r="R21" i="5" s="1"/>
  <c r="S21" i="5" s="1"/>
  <c r="J20" i="5"/>
  <c r="M20" i="5" s="1"/>
  <c r="Q20" i="5" s="1"/>
  <c r="R20" i="5" s="1"/>
  <c r="S20" i="5" s="1"/>
  <c r="J19" i="5"/>
  <c r="M19" i="5" s="1"/>
  <c r="Q19" i="5" s="1"/>
  <c r="R19" i="5" s="1"/>
  <c r="S19" i="5" s="1"/>
  <c r="J18" i="5"/>
  <c r="M18" i="5" s="1"/>
  <c r="Q18" i="5" s="1"/>
  <c r="R18" i="5" s="1"/>
  <c r="S18" i="5" s="1"/>
  <c r="J13" i="5"/>
  <c r="M13" i="5" s="1"/>
  <c r="Q13" i="5" s="1"/>
  <c r="R13" i="5" s="1"/>
  <c r="S13" i="5" s="1"/>
  <c r="J12" i="5"/>
  <c r="M12" i="5" s="1"/>
  <c r="Q12" i="5" s="1"/>
  <c r="R12" i="5" s="1"/>
  <c r="S12" i="5" s="1"/>
  <c r="J11" i="5"/>
  <c r="M11" i="5" s="1"/>
  <c r="Q11" i="5" s="1"/>
  <c r="R11" i="5" s="1"/>
  <c r="S11" i="5" s="1"/>
  <c r="J10" i="5"/>
  <c r="M10" i="5" s="1"/>
  <c r="Q10" i="5" s="1"/>
  <c r="R10" i="5" s="1"/>
  <c r="S10" i="5" s="1"/>
  <c r="J9" i="5"/>
  <c r="M9" i="5" s="1"/>
  <c r="Q9" i="5" s="1"/>
  <c r="R9" i="5" s="1"/>
  <c r="S9" i="5" s="1"/>
  <c r="J8" i="5"/>
  <c r="M8" i="5" s="1"/>
  <c r="Q8" i="5" s="1"/>
  <c r="R8" i="5" s="1"/>
  <c r="S8" i="5" s="1"/>
  <c r="J7" i="5"/>
  <c r="M7" i="5" s="1"/>
  <c r="V7" i="5" s="1"/>
  <c r="J6" i="5"/>
  <c r="M6" i="5" s="1"/>
  <c r="Q6" i="5" s="1"/>
  <c r="R6" i="5" s="1"/>
  <c r="S6" i="5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5" i="1"/>
  <c r="H5" i="1" s="1"/>
  <c r="Q103" i="15" l="1"/>
  <c r="R103" i="15" s="1"/>
  <c r="S103" i="15" s="1"/>
  <c r="V103" i="15"/>
  <c r="L111" i="15"/>
  <c r="T111" i="15" s="1"/>
  <c r="K103" i="15"/>
  <c r="L103" i="15" s="1"/>
  <c r="T103" i="15" s="1"/>
  <c r="L86" i="15"/>
  <c r="T86" i="15" s="1"/>
  <c r="O138" i="5"/>
  <c r="Q128" i="5"/>
  <c r="R128" i="5" s="1"/>
  <c r="S128" i="5" s="1"/>
  <c r="V64" i="5"/>
  <c r="K57" i="5"/>
  <c r="K27" i="5"/>
  <c r="K48" i="5"/>
  <c r="K123" i="5"/>
  <c r="K53" i="5"/>
  <c r="K90" i="5"/>
  <c r="K32" i="5"/>
  <c r="V120" i="5"/>
  <c r="K86" i="5"/>
  <c r="V36" i="5"/>
  <c r="K111" i="5"/>
  <c r="K117" i="5"/>
  <c r="K130" i="5"/>
  <c r="V59" i="5"/>
  <c r="K41" i="5"/>
  <c r="K103" i="5"/>
  <c r="V104" i="5"/>
  <c r="K95" i="5"/>
  <c r="K76" i="5"/>
  <c r="K69" i="5"/>
  <c r="K61" i="5"/>
  <c r="K17" i="5"/>
  <c r="K5" i="5"/>
  <c r="V44" i="5"/>
  <c r="Q90" i="5"/>
  <c r="R90" i="5" s="1"/>
  <c r="S90" i="5" s="1"/>
  <c r="V93" i="5"/>
  <c r="Q123" i="5"/>
  <c r="R123" i="5" s="1"/>
  <c r="S123" i="5" s="1"/>
  <c r="Q59" i="5"/>
  <c r="R59" i="5" s="1"/>
  <c r="S59" i="5" s="1"/>
  <c r="Q27" i="5"/>
  <c r="R27" i="5" s="1"/>
  <c r="S27" i="5" s="1"/>
  <c r="Q57" i="5"/>
  <c r="R57" i="5" s="1"/>
  <c r="S57" i="5" s="1"/>
  <c r="Q41" i="5"/>
  <c r="R41" i="5" s="1"/>
  <c r="S41" i="5" s="1"/>
  <c r="Q17" i="5"/>
  <c r="R17" i="5" s="1"/>
  <c r="S17" i="5" s="1"/>
  <c r="Q5" i="5"/>
  <c r="R5" i="5" s="1"/>
  <c r="S5" i="5" s="1"/>
  <c r="Q120" i="5"/>
  <c r="R120" i="5" s="1"/>
  <c r="S120" i="5" s="1"/>
  <c r="Q104" i="5"/>
  <c r="R104" i="5" s="1"/>
  <c r="S104" i="5" s="1"/>
  <c r="Q64" i="5"/>
  <c r="R64" i="5" s="1"/>
  <c r="S64" i="5" s="1"/>
  <c r="Q48" i="5"/>
  <c r="R48" i="5" s="1"/>
  <c r="S48" i="5" s="1"/>
  <c r="Q32" i="5"/>
  <c r="R32" i="5" s="1"/>
  <c r="S32" i="5" s="1"/>
  <c r="Q7" i="5"/>
  <c r="R7" i="5" s="1"/>
  <c r="S7" i="5" s="1"/>
  <c r="Q111" i="5"/>
  <c r="R111" i="5" s="1"/>
  <c r="S111" i="5" s="1"/>
  <c r="Q103" i="5"/>
  <c r="R103" i="5" s="1"/>
  <c r="S103" i="5" s="1"/>
  <c r="Q95" i="5"/>
  <c r="R95" i="5" s="1"/>
  <c r="S95" i="5" s="1"/>
  <c r="Q86" i="5"/>
  <c r="R86" i="5" s="1"/>
  <c r="S86" i="5" s="1"/>
  <c r="Q117" i="5"/>
  <c r="R117" i="5" s="1"/>
  <c r="S117" i="5" s="1"/>
  <c r="Q93" i="5"/>
  <c r="R93" i="5" s="1"/>
  <c r="S93" i="5" s="1"/>
  <c r="Q85" i="5"/>
  <c r="R85" i="5" s="1"/>
  <c r="S85" i="5" s="1"/>
  <c r="Q69" i="5"/>
  <c r="R69" i="5" s="1"/>
  <c r="S69" i="5" s="1"/>
  <c r="Q61" i="5"/>
  <c r="R61" i="5" s="1"/>
  <c r="S61" i="5" s="1"/>
  <c r="Q130" i="5"/>
  <c r="R130" i="5" s="1"/>
  <c r="S130" i="5" s="1"/>
  <c r="Q76" i="5"/>
  <c r="R76" i="5" s="1"/>
  <c r="S76" i="5" s="1"/>
  <c r="Q44" i="5"/>
  <c r="R44" i="5" s="1"/>
  <c r="S44" i="5" s="1"/>
  <c r="Q36" i="5"/>
  <c r="R36" i="5" s="1"/>
  <c r="S36" i="5" s="1"/>
  <c r="V60" i="5"/>
  <c r="A52" i="8" s="1" a="1"/>
  <c r="A52" i="8" s="1"/>
  <c r="V112" i="5"/>
  <c r="V105" i="5"/>
  <c r="A90" i="8" s="1" a="1"/>
  <c r="A90" i="8" s="1"/>
  <c r="V70" i="5"/>
  <c r="A60" i="8" s="1" a="1"/>
  <c r="A60" i="8" s="1"/>
  <c r="V35" i="5"/>
  <c r="A31" i="8" s="1" a="1"/>
  <c r="A31" i="8" s="1"/>
  <c r="V88" i="5"/>
  <c r="A76" i="8" s="1" a="1"/>
  <c r="A76" i="8" s="1"/>
  <c r="O93" i="9"/>
  <c r="O72" i="9"/>
  <c r="O39" i="9"/>
  <c r="O116" i="9"/>
  <c r="O106" i="9"/>
  <c r="O92" i="9"/>
  <c r="O87" i="9"/>
  <c r="O73" i="9"/>
  <c r="O78" i="9"/>
  <c r="O20" i="9"/>
  <c r="O76" i="9"/>
  <c r="O46" i="9"/>
  <c r="O65" i="9"/>
  <c r="O90" i="9"/>
  <c r="O97" i="9"/>
  <c r="O83" i="9"/>
  <c r="O5" i="9"/>
  <c r="O79" i="9"/>
  <c r="O43" i="9"/>
  <c r="O94" i="9"/>
  <c r="O109" i="9"/>
  <c r="O44" i="9"/>
  <c r="O16" i="9"/>
  <c r="O25" i="9"/>
  <c r="O13" i="9"/>
  <c r="O74" i="9"/>
  <c r="O14" i="9"/>
  <c r="O64" i="9"/>
  <c r="O11" i="9"/>
  <c r="O82" i="9"/>
  <c r="O77" i="9"/>
  <c r="O117" i="9"/>
  <c r="O36" i="9"/>
  <c r="O40" i="9"/>
  <c r="O8" i="9"/>
  <c r="O24" i="9"/>
  <c r="O53" i="9"/>
  <c r="O52" i="9"/>
  <c r="P8" i="9"/>
  <c r="O61" i="9"/>
  <c r="O26" i="9"/>
  <c r="O18" i="9"/>
  <c r="O75" i="9"/>
  <c r="O48" i="9"/>
  <c r="O58" i="9"/>
  <c r="P18" i="9"/>
  <c r="O71" i="9"/>
  <c r="O107" i="9"/>
  <c r="O60" i="9"/>
  <c r="P71" i="9"/>
  <c r="O112" i="9"/>
  <c r="O56" i="9"/>
  <c r="O99" i="9"/>
  <c r="O12" i="9"/>
  <c r="O114" i="9"/>
  <c r="O59" i="9"/>
  <c r="O102" i="9"/>
  <c r="P112" i="9"/>
  <c r="O98" i="9"/>
  <c r="O118" i="9"/>
  <c r="O86" i="9"/>
  <c r="O17" i="9"/>
  <c r="O22" i="9"/>
  <c r="O89" i="9"/>
  <c r="O88" i="9"/>
  <c r="P86" i="9"/>
  <c r="O10" i="9"/>
  <c r="O15" i="9"/>
  <c r="O111" i="9"/>
  <c r="O85" i="9"/>
  <c r="O37" i="9"/>
  <c r="O101" i="9"/>
  <c r="O29" i="9"/>
  <c r="O41" i="9"/>
  <c r="O69" i="9"/>
  <c r="O21" i="9"/>
  <c r="P22" i="9"/>
  <c r="O32" i="9"/>
  <c r="O115" i="9"/>
  <c r="O67" i="9"/>
  <c r="P40" i="9"/>
  <c r="O96" i="9"/>
  <c r="P63" i="9"/>
  <c r="O35" i="9"/>
  <c r="O49" i="9"/>
  <c r="O68" i="9"/>
  <c r="P113" i="9"/>
  <c r="P12" i="9"/>
  <c r="O30" i="9"/>
  <c r="P58" i="9"/>
  <c r="P103" i="9"/>
  <c r="P17" i="9"/>
  <c r="O50" i="9"/>
  <c r="P101" i="9"/>
  <c r="P48" i="9"/>
  <c r="O27" i="9"/>
  <c r="O95" i="9"/>
  <c r="O57" i="9"/>
  <c r="O54" i="9"/>
  <c r="O42" i="9"/>
  <c r="P60" i="9"/>
  <c r="O38" i="9"/>
  <c r="P75" i="9"/>
  <c r="P115" i="9"/>
  <c r="O31" i="9"/>
  <c r="O6" i="9"/>
  <c r="P35" i="9"/>
  <c r="O108" i="9"/>
  <c r="O45" i="9"/>
  <c r="O7" i="9"/>
  <c r="O110" i="9"/>
  <c r="O33" i="9"/>
  <c r="O70" i="9"/>
  <c r="O9" i="9"/>
  <c r="O66" i="9"/>
  <c r="O51" i="9"/>
  <c r="O34" i="9"/>
  <c r="O105" i="9"/>
  <c r="O62" i="9"/>
  <c r="O81" i="9"/>
  <c r="O55" i="9"/>
  <c r="O80" i="9"/>
  <c r="O23" i="9"/>
  <c r="O47" i="9"/>
  <c r="O100" i="9"/>
  <c r="O28" i="9"/>
  <c r="P46" i="9"/>
  <c r="O91" i="9"/>
  <c r="O104" i="9"/>
  <c r="O19" i="9"/>
  <c r="O63" i="9"/>
  <c r="O113" i="9"/>
  <c r="O103" i="9"/>
  <c r="P62" i="9"/>
  <c r="P81" i="9"/>
  <c r="P104" i="9"/>
  <c r="O84" i="9"/>
  <c r="V8" i="5"/>
  <c r="A7" i="8" s="1" a="1"/>
  <c r="A7" i="8" s="1"/>
  <c r="V87" i="5"/>
  <c r="V121" i="5"/>
  <c r="A104" i="8" s="1" a="1"/>
  <c r="A104" i="8" s="1"/>
  <c r="V98" i="5"/>
  <c r="A84" i="8" s="1" a="1"/>
  <c r="A84" i="8" s="1"/>
  <c r="V52" i="5"/>
  <c r="V37" i="5"/>
  <c r="A33" i="8" s="1" a="1"/>
  <c r="A33" i="8" s="1"/>
  <c r="W87" i="5"/>
  <c r="U117" i="5"/>
  <c r="V117" i="5" s="1"/>
  <c r="U57" i="5"/>
  <c r="W57" i="5" s="1"/>
  <c r="V12" i="5"/>
  <c r="V63" i="5"/>
  <c r="V109" i="5"/>
  <c r="V89" i="5"/>
  <c r="A77" i="8" s="1" a="1"/>
  <c r="A77" i="8" s="1"/>
  <c r="V47" i="5"/>
  <c r="V54" i="5"/>
  <c r="V82" i="5"/>
  <c r="V108" i="5"/>
  <c r="V127" i="5"/>
  <c r="V73" i="5"/>
  <c r="V126" i="5"/>
  <c r="A108" i="8" s="1" a="1"/>
  <c r="A108" i="8" s="1"/>
  <c r="V72" i="5"/>
  <c r="W54" i="5"/>
  <c r="V71" i="5"/>
  <c r="A61" i="8" s="1" a="1"/>
  <c r="A61" i="8" s="1"/>
  <c r="V84" i="5"/>
  <c r="A73" i="8" s="1" a="1"/>
  <c r="A73" i="8" s="1"/>
  <c r="V110" i="5"/>
  <c r="A95" i="8" s="1" a="1"/>
  <c r="A95" i="8" s="1"/>
  <c r="V115" i="5"/>
  <c r="V125" i="5"/>
  <c r="V31" i="5"/>
  <c r="W115" i="5"/>
  <c r="V114" i="5"/>
  <c r="V40" i="5"/>
  <c r="U130" i="5"/>
  <c r="W130" i="5" s="1"/>
  <c r="V57" i="5"/>
  <c r="V22" i="5"/>
  <c r="V56" i="5"/>
  <c r="V9" i="5"/>
  <c r="A8" i="8" s="1" a="1"/>
  <c r="A8" i="8" s="1"/>
  <c r="V45" i="5"/>
  <c r="A40" i="8" s="1" a="1"/>
  <c r="A40" i="8" s="1"/>
  <c r="W108" i="5"/>
  <c r="W47" i="5"/>
  <c r="W114" i="5"/>
  <c r="V83" i="5"/>
  <c r="A72" i="8" s="1" a="1"/>
  <c r="A72" i="8" s="1"/>
  <c r="V65" i="5"/>
  <c r="V79" i="5"/>
  <c r="U111" i="5"/>
  <c r="W111" i="5" s="1"/>
  <c r="V131" i="5"/>
  <c r="A112" i="8" s="1" a="1"/>
  <c r="A112" i="8" s="1"/>
  <c r="V113" i="5"/>
  <c r="A97" i="8" s="1" a="1"/>
  <c r="A97" i="8" s="1"/>
  <c r="W125" i="5"/>
  <c r="V75" i="5"/>
  <c r="A65" i="8" s="1" a="1"/>
  <c r="A65" i="8" s="1"/>
  <c r="V55" i="5"/>
  <c r="V81" i="5"/>
  <c r="W109" i="5"/>
  <c r="V49" i="5"/>
  <c r="A43" i="8" s="1" a="1"/>
  <c r="A43" i="8" s="1"/>
  <c r="V132" i="5"/>
  <c r="A113" i="8" s="1" a="1"/>
  <c r="A113" i="8" s="1"/>
  <c r="V29" i="5"/>
  <c r="V62" i="5"/>
  <c r="A53" i="8" s="1" a="1"/>
  <c r="A53" i="8" s="1"/>
  <c r="V116" i="5"/>
  <c r="A100" i="8" s="1" a="1"/>
  <c r="A100" i="8" s="1"/>
  <c r="W63" i="5"/>
  <c r="V50" i="5"/>
  <c r="A44" i="8" s="1" a="1"/>
  <c r="A44" i="8" s="1"/>
  <c r="V124" i="5"/>
  <c r="A106" i="8" s="1" a="1"/>
  <c r="A106" i="8" s="1"/>
  <c r="V137" i="5"/>
  <c r="V30" i="5"/>
  <c r="V122" i="5"/>
  <c r="A105" i="8" s="1" a="1"/>
  <c r="A105" i="8" s="1"/>
  <c r="V133" i="5"/>
  <c r="A114" i="8" s="1" a="1"/>
  <c r="A114" i="8" s="1"/>
  <c r="V25" i="5"/>
  <c r="U41" i="5"/>
  <c r="V11" i="5"/>
  <c r="A10" i="8" s="1" a="1"/>
  <c r="A10" i="8" s="1"/>
  <c r="V21" i="5"/>
  <c r="A19" i="8" s="1" a="1"/>
  <c r="A19" i="8" s="1"/>
  <c r="V39" i="5"/>
  <c r="A35" i="8" s="1" a="1"/>
  <c r="A35" i="8" s="1"/>
  <c r="V51" i="5"/>
  <c r="V77" i="5"/>
  <c r="A66" i="8" s="1" a="1"/>
  <c r="A66" i="8" s="1"/>
  <c r="V100" i="5"/>
  <c r="A86" i="8" s="1" a="1"/>
  <c r="A86" i="8" s="1"/>
  <c r="V107" i="5"/>
  <c r="A92" i="8" s="1" a="1"/>
  <c r="A92" i="8" s="1"/>
  <c r="V118" i="5"/>
  <c r="V129" i="5"/>
  <c r="A111" i="8" s="1" a="1"/>
  <c r="A111" i="8" s="1"/>
  <c r="V136" i="5"/>
  <c r="A117" i="8" s="1" a="1"/>
  <c r="A117" i="8" s="1"/>
  <c r="W134" i="5"/>
  <c r="W118" i="5"/>
  <c r="W73" i="5"/>
  <c r="W65" i="5"/>
  <c r="W31" i="5"/>
  <c r="W12" i="5"/>
  <c r="V134" i="5"/>
  <c r="V10" i="5"/>
  <c r="A9" i="8" s="1" a="1"/>
  <c r="A9" i="8" s="1"/>
  <c r="V28" i="5"/>
  <c r="A25" i="8" s="1" a="1"/>
  <c r="A25" i="8" s="1"/>
  <c r="V38" i="5"/>
  <c r="A34" i="8" s="1" a="1"/>
  <c r="A34" i="8" s="1"/>
  <c r="V46" i="5"/>
  <c r="A41" i="8" s="1" a="1"/>
  <c r="A41" i="8" s="1"/>
  <c r="V99" i="5"/>
  <c r="A85" i="8" s="1" a="1"/>
  <c r="A85" i="8" s="1"/>
  <c r="V119" i="5"/>
  <c r="A102" i="8" s="1" a="1"/>
  <c r="A102" i="8" s="1"/>
  <c r="V128" i="5"/>
  <c r="V135" i="5"/>
  <c r="A116" i="8" s="1" a="1"/>
  <c r="A116" i="8" s="1"/>
  <c r="W82" i="5"/>
  <c r="W72" i="5"/>
  <c r="W56" i="5"/>
  <c r="W40" i="5"/>
  <c r="W30" i="5"/>
  <c r="U123" i="5"/>
  <c r="W81" i="5"/>
  <c r="W55" i="5"/>
  <c r="W29" i="5"/>
  <c r="V68" i="5"/>
  <c r="A59" i="8" s="1" a="1"/>
  <c r="A59" i="8" s="1"/>
  <c r="V16" i="5"/>
  <c r="A15" i="8" s="1" a="1"/>
  <c r="A15" i="8" s="1"/>
  <c r="V78" i="5"/>
  <c r="V14" i="5"/>
  <c r="A13" i="8" s="1" a="1"/>
  <c r="A13" i="8" s="1"/>
  <c r="V18" i="5"/>
  <c r="A16" i="8" s="1" a="1"/>
  <c r="A16" i="8" s="1"/>
  <c r="V33" i="5"/>
  <c r="V67" i="5"/>
  <c r="A58" i="8" s="1" a="1"/>
  <c r="A58" i="8" s="1"/>
  <c r="V74" i="5"/>
  <c r="A64" i="8" s="1" a="1"/>
  <c r="A64" i="8" s="1"/>
  <c r="V94" i="5"/>
  <c r="A81" i="8" s="1" a="1"/>
  <c r="A81" i="8" s="1"/>
  <c r="V97" i="5"/>
  <c r="A83" i="8" s="1" a="1"/>
  <c r="A83" i="8" s="1"/>
  <c r="W137" i="5"/>
  <c r="W52" i="5"/>
  <c r="V96" i="5"/>
  <c r="A82" i="8" s="1" a="1"/>
  <c r="A82" i="8" s="1"/>
  <c r="W79" i="5"/>
  <c r="V19" i="5"/>
  <c r="V13" i="5"/>
  <c r="A12" i="8" s="1" a="1"/>
  <c r="A12" i="8" s="1"/>
  <c r="V26" i="5"/>
  <c r="A24" i="8" s="1" a="1"/>
  <c r="A24" i="8" s="1"/>
  <c r="V34" i="5"/>
  <c r="A30" i="8" s="1" a="1"/>
  <c r="A30" i="8" s="1"/>
  <c r="V42" i="5"/>
  <c r="A37" i="8" s="1" a="1"/>
  <c r="A37" i="8" s="1"/>
  <c r="V58" i="5"/>
  <c r="A50" i="8" s="1" a="1"/>
  <c r="A50" i="8" s="1"/>
  <c r="V66" i="5"/>
  <c r="A57" i="8" s="1" a="1"/>
  <c r="A57" i="8" s="1"/>
  <c r="V80" i="5"/>
  <c r="A69" i="8" s="1" a="1"/>
  <c r="A69" i="8" s="1"/>
  <c r="V91" i="5"/>
  <c r="A78" i="8" s="1" a="1"/>
  <c r="A78" i="8" s="1"/>
  <c r="V102" i="5"/>
  <c r="A88" i="8" s="1" a="1"/>
  <c r="A88" i="8" s="1"/>
  <c r="W112" i="5"/>
  <c r="W43" i="5"/>
  <c r="V6" i="5"/>
  <c r="A5" i="8" s="1" a="1"/>
  <c r="A5" i="8" s="1"/>
  <c r="U69" i="5"/>
  <c r="V24" i="5"/>
  <c r="A22" i="8" s="1" a="1"/>
  <c r="A22" i="8" s="1"/>
  <c r="V43" i="5"/>
  <c r="V92" i="5"/>
  <c r="V101" i="5"/>
  <c r="A87" i="8" s="1" a="1"/>
  <c r="A87" i="8" s="1"/>
  <c r="W92" i="5"/>
  <c r="V106" i="5"/>
  <c r="U5" i="5"/>
  <c r="V15" i="5"/>
  <c r="A14" i="8" s="1" a="1"/>
  <c r="A14" i="8" s="1"/>
  <c r="U32" i="5"/>
  <c r="W78" i="5"/>
  <c r="W25" i="5"/>
  <c r="W22" i="5"/>
  <c r="V20" i="5"/>
  <c r="A18" i="8" s="1" a="1"/>
  <c r="A18" i="8" s="1"/>
  <c r="U17" i="5"/>
  <c r="W19" i="5"/>
  <c r="V23" i="5"/>
  <c r="W23" i="5"/>
  <c r="U90" i="5"/>
  <c r="U27" i="5"/>
  <c r="U103" i="5"/>
  <c r="U95" i="5"/>
  <c r="U86" i="5"/>
  <c r="U76" i="5"/>
  <c r="U61" i="5"/>
  <c r="U53" i="5"/>
  <c r="U48" i="5"/>
  <c r="H138" i="5"/>
  <c r="G138" i="5"/>
  <c r="F138" i="5"/>
  <c r="I138" i="5"/>
  <c r="J138" i="5" s="1"/>
  <c r="D143" i="1"/>
  <c r="F143" i="1"/>
  <c r="G143" i="1" s="1"/>
  <c r="H143" i="1" s="1"/>
  <c r="E143" i="1"/>
  <c r="C143" i="1"/>
  <c r="M53" i="5"/>
  <c r="M138" i="5" s="1"/>
  <c r="J53" i="5"/>
  <c r="H41" i="1"/>
  <c r="G41" i="1"/>
  <c r="A91" i="8" l="1" a="1"/>
  <c r="A91" i="8" s="1"/>
  <c r="A110" i="8" a="1"/>
  <c r="A110" i="8" s="1"/>
  <c r="A29" i="8" a="1"/>
  <c r="A29" i="8" s="1"/>
  <c r="A89" i="8" a="1"/>
  <c r="A89" i="8" s="1"/>
  <c r="A39" i="8" a="1"/>
  <c r="A39" i="8" s="1"/>
  <c r="A36" i="8" a="1"/>
  <c r="A36" i="8" s="1"/>
  <c r="A74" i="8" a="1"/>
  <c r="A74" i="8" s="1"/>
  <c r="A109" i="8" a="1"/>
  <c r="A109" i="8" s="1"/>
  <c r="A103" i="8" a="1"/>
  <c r="A103" i="8" s="1"/>
  <c r="A26" i="8" a="1"/>
  <c r="A26" i="8" s="1"/>
  <c r="A45" i="8" a="1"/>
  <c r="A45" i="8" s="1"/>
  <c r="A27" i="8" a="1"/>
  <c r="A27" i="8" s="1"/>
  <c r="K138" i="5"/>
  <c r="A46" i="8" a="1"/>
  <c r="A46" i="8" s="1"/>
  <c r="A115" i="8" a="1"/>
  <c r="A115" i="8" s="1"/>
  <c r="A32" i="8" a="1"/>
  <c r="A32" i="8" s="1"/>
  <c r="A80" i="8" a="1"/>
  <c r="A80" i="8" s="1"/>
  <c r="A96" i="8" a="1"/>
  <c r="A96" i="8" s="1"/>
  <c r="A55" i="8" a="1"/>
  <c r="A55" i="8" s="1"/>
  <c r="A51" i="8" a="1"/>
  <c r="A51" i="8" s="1"/>
  <c r="A6" i="8" a="1"/>
  <c r="A6" i="8" s="1"/>
  <c r="A99" i="8" a="1"/>
  <c r="A99" i="8" s="1"/>
  <c r="A67" i="8" a="1"/>
  <c r="A67" i="8" s="1"/>
  <c r="A17" i="8" a="1"/>
  <c r="A17" i="8" s="1"/>
  <c r="A38" i="8" a="1"/>
  <c r="A38" i="8" s="1"/>
  <c r="A23" i="8" a="1"/>
  <c r="A23" i="8" s="1"/>
  <c r="A98" i="8" a="1"/>
  <c r="A98" i="8" s="1"/>
  <c r="A71" i="8" a="1"/>
  <c r="A71" i="8" s="1"/>
  <c r="A42" i="8" a="1"/>
  <c r="A42" i="8" s="1"/>
  <c r="A47" i="8" a="1"/>
  <c r="A47" i="8" s="1"/>
  <c r="A62" i="8" a="1"/>
  <c r="A62" i="8" s="1"/>
  <c r="Q53" i="5"/>
  <c r="R53" i="5" s="1"/>
  <c r="S53" i="5" s="1"/>
  <c r="A118" i="8" a="1"/>
  <c r="A118" i="8" s="1"/>
  <c r="A28" i="8" a="1"/>
  <c r="A28" i="8" s="1"/>
  <c r="A94" i="8" a="1"/>
  <c r="A94" i="8" s="1"/>
  <c r="A79" i="8" a="1"/>
  <c r="A79" i="8" s="1"/>
  <c r="A68" i="8" a="1"/>
  <c r="A68" i="8" s="1"/>
  <c r="A49" i="8" a="1"/>
  <c r="A49" i="8" s="1"/>
  <c r="A107" i="8" a="1"/>
  <c r="A107" i="8" s="1"/>
  <c r="A63" i="8" a="1"/>
  <c r="A63" i="8" s="1"/>
  <c r="A54" i="8" a="1"/>
  <c r="A54" i="8" s="1"/>
  <c r="A70" i="8" a="1"/>
  <c r="A70" i="8" s="1"/>
  <c r="A56" i="8" a="1"/>
  <c r="A56" i="8" s="1"/>
  <c r="A20" i="8" a="1"/>
  <c r="A20" i="8" s="1"/>
  <c r="A11" i="8" a="1"/>
  <c r="A11" i="8" s="1"/>
  <c r="A75" i="8" a="1"/>
  <c r="A75" i="8" s="1"/>
  <c r="A48" i="8" a="1"/>
  <c r="A48" i="8" s="1"/>
  <c r="A93" i="8" a="1"/>
  <c r="A93" i="8" s="1"/>
  <c r="A14" i="7" a="1"/>
  <c r="A14" i="7" s="1"/>
  <c r="A21" i="8" a="1"/>
  <c r="A21" i="8" s="1"/>
  <c r="V111" i="5"/>
  <c r="A16" i="7" s="1" a="1"/>
  <c r="A16" i="7" s="1"/>
  <c r="A101" i="8" a="1"/>
  <c r="A101" i="8" s="1"/>
  <c r="W117" i="5"/>
  <c r="A9" i="7" s="1" a="1"/>
  <c r="A9" i="7" s="1"/>
  <c r="V130" i="5"/>
  <c r="A17" i="7" s="1" a="1"/>
  <c r="A17" i="7" s="1"/>
  <c r="W53" i="5"/>
  <c r="V53" i="5"/>
  <c r="W123" i="5"/>
  <c r="V123" i="5"/>
  <c r="W69" i="5"/>
  <c r="V69" i="5"/>
  <c r="W86" i="5"/>
  <c r="V86" i="5"/>
  <c r="W61" i="5"/>
  <c r="V61" i="5"/>
  <c r="V41" i="5"/>
  <c r="W41" i="5"/>
  <c r="V27" i="5"/>
  <c r="W27" i="5"/>
  <c r="V48" i="5"/>
  <c r="W48" i="5"/>
  <c r="V90" i="5"/>
  <c r="W90" i="5"/>
  <c r="V95" i="5"/>
  <c r="W95" i="5"/>
  <c r="V103" i="5"/>
  <c r="W103" i="5"/>
  <c r="V5" i="5"/>
  <c r="W5" i="5"/>
  <c r="W32" i="5"/>
  <c r="V32" i="5"/>
  <c r="W76" i="5"/>
  <c r="V76" i="5"/>
  <c r="W17" i="5"/>
  <c r="V17" i="5"/>
  <c r="U138" i="5"/>
  <c r="Q138" i="5"/>
  <c r="R138" i="5" s="1"/>
  <c r="S138" i="5" s="1"/>
  <c r="A20" i="7" l="1" a="1"/>
  <c r="A20" i="7" s="1"/>
  <c r="A13" i="7" a="1"/>
  <c r="A13" i="7" s="1"/>
  <c r="A21" i="7" a="1"/>
  <c r="A21" i="7" s="1"/>
  <c r="A8" i="7" a="1"/>
  <c r="A8" i="7" s="1"/>
  <c r="A10" i="7" a="1"/>
  <c r="A10" i="7" s="1"/>
  <c r="A12" i="7" a="1"/>
  <c r="A12" i="7" s="1"/>
  <c r="A19" i="7" a="1"/>
  <c r="A19" i="7" s="1"/>
  <c r="A6" i="7" a="1"/>
  <c r="A6" i="7" s="1"/>
  <c r="A23" i="7" a="1"/>
  <c r="A23" i="7" s="1"/>
  <c r="A7" i="7" a="1"/>
  <c r="A7" i="7" s="1"/>
  <c r="A18" i="7" a="1"/>
  <c r="A18" i="7" s="1"/>
  <c r="A22" i="7" a="1"/>
  <c r="A22" i="7" s="1"/>
  <c r="A11" i="7" a="1"/>
  <c r="A11" i="7" s="1"/>
  <c r="A5" i="7" a="1"/>
  <c r="A5" i="7" s="1"/>
  <c r="A15" i="7" a="1"/>
  <c r="A15" i="7" s="1"/>
  <c r="V138" i="5"/>
  <c r="W138" i="5"/>
  <c r="G138" i="15"/>
  <c r="G130" i="15"/>
  <c r="L130" i="15"/>
  <c r="F130" i="15"/>
  <c r="F138" i="15"/>
  <c r="O138" i="15"/>
  <c r="O130" i="15"/>
  <c r="W130" i="15"/>
  <c r="J130" i="15"/>
  <c r="T138" i="15"/>
  <c r="S138" i="15"/>
  <c r="H130" i="15"/>
  <c r="H138" i="15"/>
  <c r="V138" i="15"/>
  <c r="T130" i="15"/>
  <c r="P138" i="15"/>
  <c r="P130" i="15"/>
  <c r="S130" i="15"/>
  <c r="M138" i="15"/>
  <c r="Q138" i="15"/>
  <c r="R138" i="15"/>
  <c r="V130" i="15"/>
  <c r="K130" i="15"/>
  <c r="K138" i="15"/>
  <c r="L138" i="15"/>
  <c r="M130" i="15"/>
  <c r="Q130" i="15"/>
  <c r="R130" i="15"/>
  <c r="J138" i="15"/>
  <c r="I130" i="15"/>
  <c r="I138" i="15"/>
  <c r="W138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<sst xmlns="http://schemas.openxmlformats.org/spreadsheetml/2006/main" count="3111" uniqueCount="257">
  <si>
    <t>Date - Year</t>
  </si>
  <si>
    <t>Total</t>
  </si>
  <si>
    <t>Date - Month</t>
  </si>
  <si>
    <t>June</t>
  </si>
  <si>
    <t>July</t>
  </si>
  <si>
    <t>August</t>
  </si>
  <si>
    <t>Region</t>
  </si>
  <si>
    <t>ClinicName</t>
  </si>
  <si>
    <t>Pat Count</t>
  </si>
  <si>
    <t>AL</t>
  </si>
  <si>
    <t>Bessemer</t>
  </si>
  <si>
    <t>Cullman</t>
  </si>
  <si>
    <t>Gadsden</t>
  </si>
  <si>
    <t>Grand Bay</t>
  </si>
  <si>
    <t>Huntsville</t>
  </si>
  <si>
    <t>Mobile</t>
  </si>
  <si>
    <t>Shoals</t>
  </si>
  <si>
    <t>Stevenson</t>
  </si>
  <si>
    <t>Tuscaloosa</t>
  </si>
  <si>
    <t>AR</t>
  </si>
  <si>
    <t>Batesville</t>
  </si>
  <si>
    <t>Conway</t>
  </si>
  <si>
    <t>Fayetteville</t>
  </si>
  <si>
    <t>Fort Smith</t>
  </si>
  <si>
    <t>Hot Springs</t>
  </si>
  <si>
    <t>Jonesboro</t>
  </si>
  <si>
    <t>N. Little Rock</t>
  </si>
  <si>
    <t>Texarkana</t>
  </si>
  <si>
    <t>AZ</t>
  </si>
  <si>
    <t>Phoenix</t>
  </si>
  <si>
    <t>Tempe</t>
  </si>
  <si>
    <t>Tucson</t>
  </si>
  <si>
    <t>C TN</t>
  </si>
  <si>
    <t>Columbia TN</t>
  </si>
  <si>
    <t>Madison</t>
  </si>
  <si>
    <t>Murfreesboro</t>
  </si>
  <si>
    <t>Nashville</t>
  </si>
  <si>
    <t>COLO</t>
  </si>
  <si>
    <t>Centennial</t>
  </si>
  <si>
    <t>Colorado Springs</t>
  </si>
  <si>
    <t>Downtown Denver</t>
  </si>
  <si>
    <t>Fort Collins</t>
  </si>
  <si>
    <t>Longmont</t>
  </si>
  <si>
    <t>Westminster</t>
  </si>
  <si>
    <t>E TN</t>
  </si>
  <si>
    <t>KVB</t>
  </si>
  <si>
    <t>KVC</t>
  </si>
  <si>
    <t>FL</t>
  </si>
  <si>
    <t>Greenfield</t>
  </si>
  <si>
    <t>GA</t>
  </si>
  <si>
    <t>Albany</t>
  </si>
  <si>
    <t>Jackson GA</t>
  </si>
  <si>
    <t>Tifton</t>
  </si>
  <si>
    <t>IA</t>
  </si>
  <si>
    <t>Davenport</t>
  </si>
  <si>
    <t>Des Moines</t>
  </si>
  <si>
    <t>ID</t>
  </si>
  <si>
    <t>Boise</t>
  </si>
  <si>
    <t>Coeur d'Alene</t>
  </si>
  <si>
    <t>Meridian</t>
  </si>
  <si>
    <t>IN</t>
  </si>
  <si>
    <t>Fort Wayne</t>
  </si>
  <si>
    <t>KY</t>
  </si>
  <si>
    <t>Berea</t>
  </si>
  <si>
    <t>Corbin</t>
  </si>
  <si>
    <t>Hazard</t>
  </si>
  <si>
    <t>Lexington</t>
  </si>
  <si>
    <t>Paducah</t>
  </si>
  <si>
    <t>Paintsville</t>
  </si>
  <si>
    <t>Pikeville</t>
  </si>
  <si>
    <t>KY - CBH</t>
  </si>
  <si>
    <t>Bowling Green</t>
  </si>
  <si>
    <t>Elizabethtown</t>
  </si>
  <si>
    <t>Frankfort</t>
  </si>
  <si>
    <t>Louisville</t>
  </si>
  <si>
    <t>Richmond</t>
  </si>
  <si>
    <t>LA</t>
  </si>
  <si>
    <t>Lake Charles</t>
  </si>
  <si>
    <t>Monroe</t>
  </si>
  <si>
    <t>NOLA</t>
  </si>
  <si>
    <t>Shreveport</t>
  </si>
  <si>
    <t>West Bank</t>
  </si>
  <si>
    <t>MD</t>
  </si>
  <si>
    <t>Hagerstown</t>
  </si>
  <si>
    <t>MI</t>
  </si>
  <si>
    <t>Gaylord</t>
  </si>
  <si>
    <t>Lansing</t>
  </si>
  <si>
    <t>Mt. Pleasant</t>
  </si>
  <si>
    <t>MN</t>
  </si>
  <si>
    <t>Brainerd</t>
  </si>
  <si>
    <t>Brooklyn Park</t>
  </si>
  <si>
    <t>Minneapolis</t>
  </si>
  <si>
    <t>Woodbury</t>
  </si>
  <si>
    <t>N MO/KS</t>
  </si>
  <si>
    <t>Columbia MO</t>
  </si>
  <si>
    <t>KC</t>
  </si>
  <si>
    <t>KC North</t>
  </si>
  <si>
    <t>Overland Park</t>
  </si>
  <si>
    <t>N. VA/DC</t>
  </si>
  <si>
    <t>Glen Allen</t>
  </si>
  <si>
    <t>Staunton</t>
  </si>
  <si>
    <t>Washington DC</t>
  </si>
  <si>
    <t>NC</t>
  </si>
  <si>
    <t>Ahoskie</t>
  </si>
  <si>
    <t>Asheville</t>
  </si>
  <si>
    <t>Clyde</t>
  </si>
  <si>
    <t>Elizabeth City</t>
  </si>
  <si>
    <t>Wilson</t>
  </si>
  <si>
    <t>NV</t>
  </si>
  <si>
    <t>Cheyenne</t>
  </si>
  <si>
    <t>Desert Inn</t>
  </si>
  <si>
    <t>McDaniel</t>
  </si>
  <si>
    <t>Reno</t>
  </si>
  <si>
    <t>RI</t>
  </si>
  <si>
    <t>Johnston</t>
  </si>
  <si>
    <t>Middletown</t>
  </si>
  <si>
    <t>Pawtucket</t>
  </si>
  <si>
    <t>Providence</t>
  </si>
  <si>
    <t>Westerly</t>
  </si>
  <si>
    <t>S MO</t>
  </si>
  <si>
    <t>Joplin</t>
  </si>
  <si>
    <t>Poplar Bluff</t>
  </si>
  <si>
    <t>Springfield</t>
  </si>
  <si>
    <t>Springfield North</t>
  </si>
  <si>
    <t>West Plains</t>
  </si>
  <si>
    <t>S. VA</t>
  </si>
  <si>
    <t>Chesapeake</t>
  </si>
  <si>
    <t>Chesapeake South</t>
  </si>
  <si>
    <t>Franklin</t>
  </si>
  <si>
    <t>Newport News</t>
  </si>
  <si>
    <t>Norfolk</t>
  </si>
  <si>
    <t>Virginia Beach</t>
  </si>
  <si>
    <t>SC</t>
  </si>
  <si>
    <t>Aiken</t>
  </si>
  <si>
    <t>North Charleston</t>
  </si>
  <si>
    <t>Spartanburg</t>
  </si>
  <si>
    <t>W TN</t>
  </si>
  <si>
    <t>Dyersburg</t>
  </si>
  <si>
    <t>Jackson</t>
  </si>
  <si>
    <t>Memphis Midtown</t>
  </si>
  <si>
    <t>Memphis North</t>
  </si>
  <si>
    <t>Memphis South</t>
  </si>
  <si>
    <t>Paris</t>
  </si>
  <si>
    <t>Savannah</t>
  </si>
  <si>
    <t>90 Day Total Patient Count</t>
  </si>
  <si>
    <t>10% growth goal</t>
  </si>
  <si>
    <t xml:space="preserve">Sept 12 - Dec 12 </t>
  </si>
  <si>
    <t>Total Patient Count Goal</t>
  </si>
  <si>
    <t>Sept 12 - Dec 12</t>
  </si>
  <si>
    <t>Admission Accelerator Goals</t>
  </si>
  <si>
    <t xml:space="preserve">BHG Admission Accelerator </t>
  </si>
  <si>
    <t>Central</t>
  </si>
  <si>
    <t>West</t>
  </si>
  <si>
    <t>East</t>
  </si>
  <si>
    <t>Division</t>
  </si>
  <si>
    <t>RD AL</t>
  </si>
  <si>
    <t>RD C TN</t>
  </si>
  <si>
    <t>RD RI</t>
  </si>
  <si>
    <t>RD Idaho</t>
  </si>
  <si>
    <t>RD Minnesota</t>
  </si>
  <si>
    <t>RD E TN</t>
  </si>
  <si>
    <t>RD KY/IN</t>
  </si>
  <si>
    <t xml:space="preserve">RD KY   </t>
  </si>
  <si>
    <t>RD W TN</t>
  </si>
  <si>
    <t>RD DC/MD/VA</t>
  </si>
  <si>
    <t>RD MI</t>
  </si>
  <si>
    <t>RD AR</t>
  </si>
  <si>
    <t>RD NC/SC</t>
  </si>
  <si>
    <t xml:space="preserve">RD CO </t>
  </si>
  <si>
    <t>RD CO</t>
  </si>
  <si>
    <t>RD</t>
  </si>
  <si>
    <t>Open</t>
  </si>
  <si>
    <t>Nicole Perales</t>
  </si>
  <si>
    <t>Josh Wright</t>
  </si>
  <si>
    <t>Nicole Ross</t>
  </si>
  <si>
    <t>Danny Dounglomchunt</t>
  </si>
  <si>
    <t>Lisa Mankin</t>
  </si>
  <si>
    <t>Tiffany Vargas</t>
  </si>
  <si>
    <t xml:space="preserve">Erin Rooks </t>
  </si>
  <si>
    <t>Mark Miller</t>
  </si>
  <si>
    <t>RD LA, GA, FL</t>
  </si>
  <si>
    <t>Natashia Cheatham</t>
  </si>
  <si>
    <t xml:space="preserve">Mandy Malone-White </t>
  </si>
  <si>
    <t>Brian Sowada</t>
  </si>
  <si>
    <t>RD MO, KS, IA</t>
  </si>
  <si>
    <t>Michelle McGraw</t>
  </si>
  <si>
    <t>RD NV, AZ</t>
  </si>
  <si>
    <t>Lauren Griffy</t>
  </si>
  <si>
    <t>Pam Barrett</t>
  </si>
  <si>
    <t>RD S MO</t>
  </si>
  <si>
    <t>RD S VA</t>
  </si>
  <si>
    <t>Edmond Alley</t>
  </si>
  <si>
    <t>NC/SC</t>
  </si>
  <si>
    <t xml:space="preserve">CO </t>
  </si>
  <si>
    <t>CO</t>
  </si>
  <si>
    <t xml:space="preserve">N VA </t>
  </si>
  <si>
    <t>DC</t>
  </si>
  <si>
    <t>IN/KY - CBH</t>
  </si>
  <si>
    <t>FT Wayne</t>
  </si>
  <si>
    <t>LA/GA/FL</t>
  </si>
  <si>
    <t>MO, KS, IA</t>
  </si>
  <si>
    <t>RD Goal</t>
  </si>
  <si>
    <t>Wellness- OBOT</t>
  </si>
  <si>
    <t>Wellness - OBOT</t>
  </si>
  <si>
    <t>Lawrence</t>
  </si>
  <si>
    <t>KS</t>
  </si>
  <si>
    <t>Add in manually</t>
  </si>
  <si>
    <t>OBOT Only</t>
  </si>
  <si>
    <t>N. Little Rock OTP</t>
  </si>
  <si>
    <t>NLR OTP</t>
  </si>
  <si>
    <t>Wellness OBOT only filter</t>
  </si>
  <si>
    <t>Lawrence, KS</t>
  </si>
  <si>
    <t>**Need to manually add in</t>
  </si>
  <si>
    <t>Mobile OBOT</t>
  </si>
  <si>
    <t>Montgomery OBOT</t>
  </si>
  <si>
    <t>Teresa Buchanan</t>
  </si>
  <si>
    <t>Tamara Cole</t>
  </si>
  <si>
    <t>Owner</t>
  </si>
  <si>
    <t>Jeanine Morea</t>
  </si>
  <si>
    <t>Month 1 Outcomes</t>
  </si>
  <si>
    <t>Sept 12 - Oct 12</t>
  </si>
  <si>
    <t>Projection vs outcomes</t>
  </si>
  <si>
    <t>Growth % projection</t>
  </si>
  <si>
    <t>Projection 90 day</t>
  </si>
  <si>
    <t>Monthly Goal</t>
  </si>
  <si>
    <t>Monthly growth</t>
  </si>
  <si>
    <t>Sept act vs goal</t>
  </si>
  <si>
    <t>Monthly growth %</t>
  </si>
  <si>
    <t>Monthly avg admits</t>
  </si>
  <si>
    <t>Jun - Aug avg</t>
  </si>
  <si>
    <t xml:space="preserve"> </t>
  </si>
  <si>
    <t>Net +/- admissions</t>
  </si>
  <si>
    <t>Regional Director</t>
  </si>
  <si>
    <t>State</t>
  </si>
  <si>
    <t>Center</t>
  </si>
  <si>
    <t>Outcomes</t>
  </si>
  <si>
    <t>90 day baseline</t>
  </si>
  <si>
    <t>Sept - Aug Avg</t>
  </si>
  <si>
    <t>90 day goal</t>
  </si>
  <si>
    <t>Admit Goal by month</t>
  </si>
  <si>
    <t>Sept 12 - Oct 12 overall goal</t>
  </si>
  <si>
    <t>Percentage by growth</t>
  </si>
  <si>
    <t>Divison</t>
  </si>
  <si>
    <t xml:space="preserve">Center </t>
  </si>
  <si>
    <t>Month 2 Outcomes</t>
  </si>
  <si>
    <t>Sept 12 - Nov 12</t>
  </si>
  <si>
    <t xml:space="preserve">Goal </t>
  </si>
  <si>
    <t>Growth</t>
  </si>
  <si>
    <t>Sept/Oct vs goal</t>
  </si>
  <si>
    <t>2 month average admit</t>
  </si>
  <si>
    <t>Month 1&amp;2 outcomes</t>
  </si>
  <si>
    <t>Patient Count</t>
  </si>
  <si>
    <t>2 month goal</t>
  </si>
  <si>
    <t>Sept 12 - Nov 12 act vs goal</t>
  </si>
  <si>
    <t>2 month avg admits</t>
  </si>
  <si>
    <t>formula data for month 2 outcomes</t>
  </si>
  <si>
    <t>Month 1&amp;2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</si>
</sst>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</font>
    <font>
      <b/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28"/>
      <color rgb="FF002060"/>
      <name val="Congenial SemiBold"/>
    </font>
    <font>
      <sz val="11"/>
      <name val="Calibri"/>
    </font>
    <font>
      <sz val="8"/>
      <name val="Calibri"/>
    </font>
    <font>
      <sz val="22"/>
      <color rgb="FF0070C0"/>
      <name val="Daytona"/>
      <family val="2"/>
    </font>
    <font>
      <sz val="24"/>
      <color theme="4" tint="-0.249977111117893"/>
      <name val="Franklin Gothic Medium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8" fillId="0" borderId="0" applyFont="0" applyFill="0" applyBorder="0" applyAlignment="0" applyProtection="0"/>
  </cellStyleXfs>
  <cellXfs count="4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 wrapText="1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3" fillId="0" borderId="11" xfId="0" applyFont="1" applyBorder="1" applyAlignment="1">
      <alignment vertical="top" wrapText="1"/>
    </xf>
    <xf numFmtId="0" fontId="0" fillId="0" borderId="18" xfId="0" applyBorder="1"/>
    <xf numFmtId="0" fontId="4" fillId="0" borderId="12" xfId="0" applyFont="1" applyBorder="1" applyAlignment="1">
      <alignment vertical="top"/>
    </xf>
    <xf numFmtId="0" fontId="1" fillId="0" borderId="15" xfId="0" applyFont="1" applyBorder="1"/>
    <xf numFmtId="0" fontId="0" fillId="0" borderId="0" xfId="0" applyAlignment="1">
      <alignment horizontal="center"/>
    </xf>
    <xf numFmtId="1" fontId="2" fillId="2" borderId="6" xfId="0" applyNumberFormat="1" applyFont="1" applyFill="1" applyBorder="1"/>
    <xf numFmtId="1" fontId="2" fillId="3" borderId="6" xfId="0" applyNumberFormat="1" applyFont="1" applyFill="1" applyBorder="1"/>
    <xf numFmtId="1" fontId="2" fillId="4" borderId="6" xfId="0" applyNumberFormat="1" applyFont="1" applyFill="1" applyBorder="1"/>
    <xf numFmtId="1" fontId="2" fillId="5" borderId="6" xfId="0" applyNumberFormat="1" applyFont="1" applyFill="1" applyBorder="1"/>
    <xf numFmtId="1" fontId="2" fillId="6" borderId="6" xfId="0" applyNumberFormat="1" applyFont="1" applyFill="1" applyBorder="1"/>
    <xf numFmtId="1" fontId="2" fillId="7" borderId="6" xfId="0" applyNumberFormat="1" applyFont="1" applyFill="1" applyBorder="1"/>
    <xf numFmtId="1" fontId="2" fillId="8" borderId="4" xfId="0" applyNumberFormat="1" applyFont="1" applyFill="1" applyBorder="1"/>
    <xf numFmtId="1" fontId="5" fillId="2" borderId="0" xfId="0" applyNumberFormat="1" applyFont="1" applyFill="1"/>
    <xf numFmtId="1" fontId="5" fillId="2" borderId="5" xfId="0" applyNumberFormat="1" applyFont="1" applyFill="1" applyBorder="1"/>
    <xf numFmtId="1" fontId="5" fillId="3" borderId="0" xfId="0" applyNumberFormat="1" applyFont="1" applyFill="1"/>
    <xf numFmtId="1" fontId="5" fillId="3" borderId="5" xfId="0" applyNumberFormat="1" applyFont="1" applyFill="1" applyBorder="1"/>
    <xf numFmtId="1" fontId="5" fillId="4" borderId="0" xfId="0" applyNumberFormat="1" applyFont="1" applyFill="1"/>
    <xf numFmtId="1" fontId="5" fillId="4" borderId="5" xfId="0" applyNumberFormat="1" applyFont="1" applyFill="1" applyBorder="1"/>
    <xf numFmtId="1" fontId="5" fillId="5" borderId="0" xfId="0" applyNumberFormat="1" applyFont="1" applyFill="1"/>
    <xf numFmtId="1" fontId="5" fillId="5" borderId="5" xfId="0" applyNumberFormat="1" applyFont="1" applyFill="1" applyBorder="1"/>
    <xf numFmtId="1" fontId="5" fillId="6" borderId="0" xfId="0" applyNumberFormat="1" applyFont="1" applyFill="1"/>
    <xf numFmtId="1" fontId="5" fillId="6" borderId="5" xfId="0" applyNumberFormat="1" applyFont="1" applyFill="1" applyBorder="1"/>
    <xf numFmtId="1" fontId="5" fillId="7" borderId="0" xfId="0" applyNumberFormat="1" applyFont="1" applyFill="1"/>
    <xf numFmtId="1" fontId="5" fillId="7" borderId="5" xfId="0" applyNumberFormat="1" applyFont="1" applyFill="1" applyBorder="1"/>
    <xf numFmtId="1" fontId="5" fillId="8" borderId="3" xfId="0" applyNumberFormat="1" applyFont="1" applyFill="1" applyBorder="1"/>
    <xf numFmtId="1" fontId="5" fillId="8" borderId="2" xfId="0" applyNumberFormat="1" applyFont="1" applyFill="1" applyBorder="1"/>
    <xf numFmtId="0" fontId="0" fillId="2" borderId="0" xfId="0" applyFill="1" applyAlignment="1">
      <alignment vertical="top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5" fillId="0" borderId="0" xfId="0" applyFont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2" fillId="9" borderId="8" xfId="0" applyFont="1" applyFill="1" applyBorder="1" applyAlignment="1">
      <alignment vertical="top"/>
    </xf>
    <xf numFmtId="0" fontId="2" fillId="9" borderId="16" xfId="0" applyFont="1" applyFill="1" applyBorder="1"/>
    <xf numFmtId="0" fontId="2" fillId="9" borderId="9" xfId="0" applyFont="1" applyFill="1" applyBorder="1" applyAlignment="1">
      <alignment vertical="top"/>
    </xf>
    <xf numFmtId="0" fontId="2" fillId="9" borderId="10" xfId="0" applyFont="1" applyFill="1" applyBorder="1" applyAlignment="1">
      <alignment vertical="top"/>
    </xf>
    <xf numFmtId="0" fontId="5" fillId="9" borderId="8" xfId="0" applyFont="1" applyFill="1" applyBorder="1"/>
    <xf numFmtId="0" fontId="0" fillId="9" borderId="10" xfId="0" applyFill="1" applyBorder="1"/>
    <xf numFmtId="0" fontId="5" fillId="2" borderId="24" xfId="1" applyFill="1" applyBorder="1"/>
    <xf numFmtId="0" fontId="0" fillId="2" borderId="25" xfId="0" applyFill="1" applyBorder="1" applyAlignment="1">
      <alignment vertical="top"/>
    </xf>
    <xf numFmtId="1" fontId="5" fillId="2" borderId="25" xfId="0" applyNumberFormat="1" applyFont="1" applyFill="1" applyBorder="1"/>
    <xf numFmtId="0" fontId="5" fillId="2" borderId="5" xfId="1" applyFill="1" applyBorder="1"/>
    <xf numFmtId="0" fontId="5" fillId="2" borderId="27" xfId="1" applyFill="1" applyBorder="1"/>
    <xf numFmtId="0" fontId="0" fillId="2" borderId="28" xfId="0" applyFill="1" applyBorder="1" applyAlignment="1">
      <alignment vertical="top"/>
    </xf>
    <xf numFmtId="1" fontId="5" fillId="2" borderId="28" xfId="0" applyNumberFormat="1" applyFont="1" applyFill="1" applyBorder="1"/>
    <xf numFmtId="0" fontId="5" fillId="5" borderId="5" xfId="1" applyFill="1" applyBorder="1"/>
    <xf numFmtId="0" fontId="5" fillId="6" borderId="5" xfId="1" applyFill="1" applyBorder="1"/>
    <xf numFmtId="0" fontId="5" fillId="6" borderId="27" xfId="1" applyFill="1" applyBorder="1"/>
    <xf numFmtId="0" fontId="0" fillId="6" borderId="28" xfId="0" applyFill="1" applyBorder="1" applyAlignment="1">
      <alignment vertical="top"/>
    </xf>
    <xf numFmtId="1" fontId="5" fillId="6" borderId="28" xfId="0" applyNumberFormat="1" applyFont="1" applyFill="1" applyBorder="1"/>
    <xf numFmtId="1" fontId="5" fillId="8" borderId="27" xfId="0" applyNumberFormat="1" applyFont="1" applyFill="1" applyBorder="1"/>
    <xf numFmtId="1" fontId="2" fillId="8" borderId="29" xfId="0" applyNumberFormat="1" applyFont="1" applyFill="1" applyBorder="1"/>
    <xf numFmtId="0" fontId="5" fillId="2" borderId="25" xfId="1" applyFill="1" applyBorder="1"/>
    <xf numFmtId="0" fontId="5" fillId="2" borderId="0" xfId="1" applyFill="1"/>
    <xf numFmtId="0" fontId="5" fillId="2" borderId="28" xfId="1" applyFill="1" applyBorder="1"/>
    <xf numFmtId="0" fontId="5" fillId="5" borderId="0" xfId="1" applyFill="1"/>
    <xf numFmtId="0" fontId="5" fillId="6" borderId="0" xfId="1" applyFill="1"/>
    <xf numFmtId="0" fontId="5" fillId="6" borderId="28" xfId="1" applyFill="1" applyBorder="1"/>
    <xf numFmtId="0" fontId="5" fillId="0" borderId="0" xfId="1"/>
    <xf numFmtId="0" fontId="0" fillId="2" borderId="0" xfId="0" applyFill="1"/>
    <xf numFmtId="0" fontId="1" fillId="2" borderId="25" xfId="0" applyFont="1" applyFill="1" applyBorder="1"/>
    <xf numFmtId="0" fontId="0" fillId="2" borderId="28" xfId="0" applyFill="1" applyBorder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0" fillId="6" borderId="28" xfId="0" applyFill="1" applyBorder="1"/>
    <xf numFmtId="0" fontId="5" fillId="5" borderId="27" xfId="1" applyFill="1" applyBorder="1"/>
    <xf numFmtId="0" fontId="5" fillId="5" borderId="28" xfId="1" applyFill="1" applyBorder="1"/>
    <xf numFmtId="0" fontId="0" fillId="5" borderId="28" xfId="0" applyFill="1" applyBorder="1" applyAlignment="1">
      <alignment vertical="top"/>
    </xf>
    <xf numFmtId="0" fontId="0" fillId="5" borderId="28" xfId="0" applyFill="1" applyBorder="1"/>
    <xf numFmtId="1" fontId="5" fillId="5" borderId="28" xfId="0" applyNumberFormat="1" applyFont="1" applyFill="1" applyBorder="1"/>
    <xf numFmtId="0" fontId="5" fillId="8" borderId="2" xfId="1" applyFill="1" applyBorder="1"/>
    <xf numFmtId="0" fontId="5" fillId="8" borderId="3" xfId="1" applyFill="1" applyBorder="1"/>
    <xf numFmtId="0" fontId="0" fillId="8" borderId="3" xfId="0" applyFill="1" applyBorder="1" applyAlignment="1">
      <alignment vertical="top"/>
    </xf>
    <xf numFmtId="0" fontId="1" fillId="8" borderId="3" xfId="0" applyFont="1" applyFill="1" applyBorder="1"/>
    <xf numFmtId="0" fontId="5" fillId="8" borderId="5" xfId="1" applyFill="1" applyBorder="1"/>
    <xf numFmtId="0" fontId="5" fillId="8" borderId="0" xfId="1" applyFill="1"/>
    <xf numFmtId="1" fontId="2" fillId="8" borderId="6" xfId="0" applyNumberFormat="1" applyFont="1" applyFill="1" applyBorder="1"/>
    <xf numFmtId="0" fontId="5" fillId="8" borderId="24" xfId="1" applyFill="1" applyBorder="1"/>
    <xf numFmtId="0" fontId="5" fillId="8" borderId="25" xfId="1" applyFill="1" applyBorder="1"/>
    <xf numFmtId="0" fontId="0" fillId="8" borderId="25" xfId="0" applyFill="1" applyBorder="1" applyAlignment="1">
      <alignment vertical="top"/>
    </xf>
    <xf numFmtId="0" fontId="1" fillId="8" borderId="25" xfId="0" applyFont="1" applyFill="1" applyBorder="1"/>
    <xf numFmtId="1" fontId="5" fillId="8" borderId="25" xfId="0" applyNumberFormat="1" applyFont="1" applyFill="1" applyBorder="1"/>
    <xf numFmtId="1" fontId="2" fillId="8" borderId="3" xfId="0" applyNumberFormat="1" applyFont="1" applyFill="1" applyBorder="1"/>
    <xf numFmtId="0" fontId="1" fillId="8" borderId="0" xfId="0" applyFont="1" applyFill="1"/>
    <xf numFmtId="1" fontId="5" fillId="8" borderId="0" xfId="0" applyNumberFormat="1" applyFont="1" applyFill="1"/>
    <xf numFmtId="0" fontId="5" fillId="8" borderId="25" xfId="0" applyFont="1" applyFill="1" applyBorder="1" applyAlignment="1">
      <alignment vertical="top"/>
    </xf>
    <xf numFmtId="1" fontId="2" fillId="8" borderId="25" xfId="0" applyNumberFormat="1" applyFont="1" applyFill="1" applyBorder="1"/>
    <xf numFmtId="0" fontId="5" fillId="8" borderId="0" xfId="0" applyFont="1" applyFill="1" applyAlignment="1">
      <alignment vertical="top"/>
    </xf>
    <xf numFmtId="0" fontId="5" fillId="8" borderId="1" xfId="0" applyFont="1" applyFill="1" applyBorder="1"/>
    <xf numFmtId="1" fontId="2" fillId="8" borderId="30" xfId="0" applyNumberFormat="1" applyFont="1" applyFill="1" applyBorder="1"/>
    <xf numFmtId="0" fontId="5" fillId="8" borderId="3" xfId="0" applyFont="1" applyFill="1" applyBorder="1" applyAlignment="1">
      <alignment vertical="top"/>
    </xf>
    <xf numFmtId="0" fontId="5" fillId="6" borderId="24" xfId="1" applyFill="1" applyBorder="1"/>
    <xf numFmtId="0" fontId="5" fillId="6" borderId="25" xfId="1" applyFill="1" applyBorder="1"/>
    <xf numFmtId="0" fontId="0" fillId="6" borderId="25" xfId="0" applyFill="1" applyBorder="1" applyAlignment="1">
      <alignment vertical="top"/>
    </xf>
    <xf numFmtId="0" fontId="0" fillId="6" borderId="25" xfId="0" applyFill="1" applyBorder="1"/>
    <xf numFmtId="1" fontId="5" fillId="6" borderId="25" xfId="0" applyNumberFormat="1" applyFont="1" applyFill="1" applyBorder="1"/>
    <xf numFmtId="0" fontId="1" fillId="8" borderId="31" xfId="0" applyFont="1" applyFill="1" applyBorder="1"/>
    <xf numFmtId="1" fontId="5" fillId="8" borderId="24" xfId="0" applyNumberFormat="1" applyFont="1" applyFill="1" applyBorder="1"/>
    <xf numFmtId="0" fontId="0" fillId="2" borderId="25" xfId="0" applyFill="1" applyBorder="1"/>
    <xf numFmtId="0" fontId="5" fillId="8" borderId="30" xfId="0" applyFont="1" applyFill="1" applyBorder="1"/>
    <xf numFmtId="0" fontId="1" fillId="4" borderId="32" xfId="0" applyFont="1" applyFill="1" applyBorder="1"/>
    <xf numFmtId="1" fontId="5" fillId="4" borderId="3" xfId="0" applyNumberFormat="1" applyFont="1" applyFill="1" applyBorder="1"/>
    <xf numFmtId="1" fontId="5" fillId="4" borderId="2" xfId="0" applyNumberFormat="1" applyFont="1" applyFill="1" applyBorder="1"/>
    <xf numFmtId="1" fontId="2" fillId="4" borderId="4" xfId="0" applyNumberFormat="1" applyFont="1" applyFill="1" applyBorder="1"/>
    <xf numFmtId="0" fontId="1" fillId="7" borderId="32" xfId="0" applyFont="1" applyFill="1" applyBorder="1"/>
    <xf numFmtId="1" fontId="5" fillId="7" borderId="3" xfId="0" applyNumberFormat="1" applyFont="1" applyFill="1" applyBorder="1"/>
    <xf numFmtId="1" fontId="5" fillId="7" borderId="2" xfId="0" applyNumberFormat="1" applyFont="1" applyFill="1" applyBorder="1"/>
    <xf numFmtId="1" fontId="2" fillId="7" borderId="4" xfId="0" applyNumberFormat="1" applyFont="1" applyFill="1" applyBorder="1"/>
    <xf numFmtId="0" fontId="1" fillId="2" borderId="32" xfId="0" applyFont="1" applyFill="1" applyBorder="1"/>
    <xf numFmtId="1" fontId="5" fillId="2" borderId="3" xfId="0" applyNumberFormat="1" applyFont="1" applyFill="1" applyBorder="1"/>
    <xf numFmtId="1" fontId="5" fillId="2" borderId="2" xfId="0" applyNumberFormat="1" applyFont="1" applyFill="1" applyBorder="1"/>
    <xf numFmtId="1" fontId="2" fillId="2" borderId="4" xfId="0" applyNumberFormat="1" applyFont="1" applyFill="1" applyBorder="1"/>
    <xf numFmtId="0" fontId="1" fillId="3" borderId="32" xfId="0" applyFont="1" applyFill="1" applyBorder="1"/>
    <xf numFmtId="1" fontId="5" fillId="3" borderId="3" xfId="0" applyNumberFormat="1" applyFont="1" applyFill="1" applyBorder="1"/>
    <xf numFmtId="1" fontId="5" fillId="3" borderId="2" xfId="0" applyNumberFormat="1" applyFont="1" applyFill="1" applyBorder="1"/>
    <xf numFmtId="1" fontId="2" fillId="3" borderId="4" xfId="0" applyNumberFormat="1" applyFont="1" applyFill="1" applyBorder="1"/>
    <xf numFmtId="0" fontId="1" fillId="5" borderId="32" xfId="0" applyFont="1" applyFill="1" applyBorder="1"/>
    <xf numFmtId="1" fontId="5" fillId="5" borderId="3" xfId="0" applyNumberFormat="1" applyFont="1" applyFill="1" applyBorder="1"/>
    <xf numFmtId="1" fontId="5" fillId="5" borderId="2" xfId="0" applyNumberFormat="1" applyFont="1" applyFill="1" applyBorder="1"/>
    <xf numFmtId="1" fontId="2" fillId="5" borderId="4" xfId="0" applyNumberFormat="1" applyFont="1" applyFill="1" applyBorder="1"/>
    <xf numFmtId="0" fontId="1" fillId="6" borderId="32" xfId="0" applyFont="1" applyFill="1" applyBorder="1"/>
    <xf numFmtId="1" fontId="5" fillId="6" borderId="3" xfId="0" applyNumberFormat="1" applyFont="1" applyFill="1" applyBorder="1"/>
    <xf numFmtId="1" fontId="5" fillId="6" borderId="2" xfId="0" applyNumberFormat="1" applyFont="1" applyFill="1" applyBorder="1"/>
    <xf numFmtId="1" fontId="2" fillId="6" borderId="4" xfId="0" applyNumberFormat="1" applyFont="1" applyFill="1" applyBorder="1"/>
    <xf numFmtId="1" fontId="5" fillId="2" borderId="4" xfId="0" applyNumberFormat="1" applyFont="1" applyFill="1" applyBorder="1"/>
    <xf numFmtId="0" fontId="0" fillId="8" borderId="1" xfId="0" applyFill="1" applyBorder="1"/>
    <xf numFmtId="1" fontId="5" fillId="8" borderId="5" xfId="0" applyNumberFormat="1" applyFont="1" applyFill="1" applyBorder="1"/>
    <xf numFmtId="0" fontId="0" fillId="8" borderId="0" xfId="0" applyFill="1"/>
    <xf numFmtId="0" fontId="0" fillId="8" borderId="28" xfId="0" applyFill="1" applyBorder="1"/>
    <xf numFmtId="0" fontId="1" fillId="8" borderId="2" xfId="0" applyFont="1" applyFill="1" applyBorder="1" applyAlignment="1">
      <alignment vertical="top"/>
    </xf>
    <xf numFmtId="0" fontId="0" fillId="8" borderId="19" xfId="0" applyFill="1" applyBorder="1"/>
    <xf numFmtId="1" fontId="2" fillId="8" borderId="0" xfId="0" applyNumberFormat="1" applyFont="1" applyFill="1"/>
    <xf numFmtId="0" fontId="1" fillId="9" borderId="8" xfId="0" applyFont="1" applyFill="1" applyBorder="1" applyAlignment="1">
      <alignment vertical="top"/>
    </xf>
    <xf numFmtId="1" fontId="5" fillId="8" borderId="4" xfId="0" applyNumberFormat="1" applyFont="1" applyFill="1" applyBorder="1"/>
    <xf numFmtId="9" fontId="5" fillId="2" borderId="0" xfId="2" applyFont="1" applyFill="1" applyBorder="1"/>
    <xf numFmtId="9" fontId="5" fillId="8" borderId="30" xfId="2" applyFont="1" applyFill="1" applyBorder="1"/>
    <xf numFmtId="0" fontId="0" fillId="0" borderId="7" xfId="0" applyBorder="1"/>
    <xf numFmtId="0" fontId="7" fillId="0" borderId="0" xfId="0" applyFont="1"/>
    <xf numFmtId="1" fontId="0" fillId="0" borderId="0" xfId="0" applyNumberFormat="1"/>
    <xf numFmtId="9" fontId="0" fillId="0" borderId="0" xfId="2" applyFont="1"/>
    <xf numFmtId="0" fontId="3" fillId="0" borderId="20" xfId="0" applyFont="1" applyBorder="1" applyAlignment="1">
      <alignment vertical="top"/>
    </xf>
    <xf numFmtId="0" fontId="3" fillId="0" borderId="21" xfId="0" applyFont="1" applyBorder="1"/>
    <xf numFmtId="0" fontId="3" fillId="0" borderId="22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3" fillId="0" borderId="20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5" fillId="0" borderId="7" xfId="0" applyFont="1" applyBorder="1"/>
    <xf numFmtId="0" fontId="1" fillId="0" borderId="7" xfId="0" applyFont="1" applyBorder="1"/>
    <xf numFmtId="1" fontId="0" fillId="0" borderId="7" xfId="0" applyNumberFormat="1" applyBorder="1"/>
    <xf numFmtId="1" fontId="5" fillId="0" borderId="7" xfId="0" applyNumberFormat="1" applyFont="1" applyBorder="1" applyAlignment="1">
      <alignment wrapText="1"/>
    </xf>
    <xf numFmtId="0" fontId="5" fillId="0" borderId="8" xfId="0" applyFont="1" applyBorder="1"/>
    <xf numFmtId="0" fontId="5" fillId="0" borderId="9" xfId="0" applyFont="1" applyBorder="1"/>
    <xf numFmtId="0" fontId="0" fillId="0" borderId="9" xfId="0" applyBorder="1"/>
    <xf numFmtId="0" fontId="1" fillId="0" borderId="9" xfId="0" applyFont="1" applyBorder="1"/>
    <xf numFmtId="0" fontId="5" fillId="0" borderId="9" xfId="0" applyFont="1" applyBorder="1" applyAlignment="1">
      <alignment wrapText="1"/>
    </xf>
    <xf numFmtId="0" fontId="0" fillId="0" borderId="11" xfId="0" applyBorder="1"/>
    <xf numFmtId="9" fontId="0" fillId="0" borderId="12" xfId="2" applyFont="1" applyBorder="1"/>
    <xf numFmtId="0" fontId="5" fillId="0" borderId="11" xfId="0" applyFont="1" applyBorder="1"/>
    <xf numFmtId="1" fontId="0" fillId="0" borderId="14" xfId="0" applyNumberFormat="1" applyBorder="1"/>
    <xf numFmtId="9" fontId="0" fillId="0" borderId="15" xfId="2" applyFont="1" applyBorder="1"/>
    <xf numFmtId="0" fontId="7" fillId="0" borderId="25" xfId="0" applyFont="1" applyBorder="1"/>
    <xf numFmtId="0" fontId="0" fillId="0" borderId="33" xfId="0" applyBorder="1"/>
    <xf numFmtId="0" fontId="0" fillId="0" borderId="32" xfId="0" applyBorder="1"/>
    <xf numFmtId="0" fontId="0" fillId="0" borderId="44" xfId="0" applyBorder="1"/>
    <xf numFmtId="0" fontId="5" fillId="0" borderId="45" xfId="0" applyFont="1" applyBorder="1" applyAlignment="1">
      <alignment wrapText="1"/>
    </xf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1" fillId="0" borderId="49" xfId="0" applyFont="1" applyBorder="1"/>
    <xf numFmtId="0" fontId="5" fillId="0" borderId="49" xfId="0" applyFont="1" applyBorder="1" applyAlignment="1">
      <alignment wrapText="1"/>
    </xf>
    <xf numFmtId="0" fontId="0" fillId="0" borderId="25" xfId="0" applyBorder="1"/>
    <xf numFmtId="0" fontId="0" fillId="0" borderId="8" xfId="0" applyBorder="1"/>
    <xf numFmtId="1" fontId="0" fillId="0" borderId="9" xfId="0" applyNumberFormat="1" applyBorder="1"/>
    <xf numFmtId="9" fontId="0" fillId="0" borderId="10" xfId="2" applyFont="1" applyBorder="1"/>
    <xf numFmtId="1" fontId="2" fillId="5" borderId="0" xfId="0" applyNumberFormat="1" applyFont="1" applyFill="1"/>
    <xf numFmtId="1" fontId="2" fillId="6" borderId="0" xfId="0" applyNumberFormat="1" applyFont="1" applyFill="1"/>
    <xf numFmtId="1" fontId="2" fillId="2" borderId="0" xfId="0" applyNumberFormat="1" applyFont="1" applyFill="1"/>
    <xf numFmtId="0" fontId="5" fillId="5" borderId="7" xfId="1" applyFill="1" applyBorder="1"/>
    <xf numFmtId="0" fontId="0" fillId="5" borderId="7" xfId="0" applyFill="1" applyBorder="1" applyAlignment="1">
      <alignment vertical="top"/>
    </xf>
    <xf numFmtId="0" fontId="0" fillId="5" borderId="7" xfId="0" applyFill="1" applyBorder="1"/>
    <xf numFmtId="1" fontId="5" fillId="5" borderId="7" xfId="0" applyNumberFormat="1" applyFont="1" applyFill="1" applyBorder="1"/>
    <xf numFmtId="1" fontId="2" fillId="5" borderId="7" xfId="0" applyNumberFormat="1" applyFont="1" applyFill="1" applyBorder="1"/>
    <xf numFmtId="9" fontId="5" fillId="2" borderId="7" xfId="2" applyFont="1" applyFill="1" applyBorder="1"/>
    <xf numFmtId="0" fontId="5" fillId="6" borderId="7" xfId="1" applyFill="1" applyBorder="1"/>
    <xf numFmtId="0" fontId="0" fillId="6" borderId="7" xfId="0" applyFill="1" applyBorder="1" applyAlignment="1">
      <alignment vertical="top"/>
    </xf>
    <xf numFmtId="0" fontId="0" fillId="6" borderId="7" xfId="0" applyFill="1" applyBorder="1"/>
    <xf numFmtId="1" fontId="5" fillId="6" borderId="7" xfId="0" applyNumberFormat="1" applyFont="1" applyFill="1" applyBorder="1"/>
    <xf numFmtId="1" fontId="2" fillId="6" borderId="7" xfId="0" applyNumberFormat="1" applyFont="1" applyFill="1" applyBorder="1"/>
    <xf numFmtId="0" fontId="5" fillId="2" borderId="7" xfId="1" applyFill="1" applyBorder="1"/>
    <xf numFmtId="0" fontId="0" fillId="2" borderId="7" xfId="0" applyFill="1" applyBorder="1" applyAlignment="1">
      <alignment vertical="top"/>
    </xf>
    <xf numFmtId="0" fontId="0" fillId="2" borderId="7" xfId="0" applyFill="1" applyBorder="1"/>
    <xf numFmtId="1" fontId="5" fillId="2" borderId="7" xfId="0" applyNumberFormat="1" applyFont="1" applyFill="1" applyBorder="1"/>
    <xf numFmtId="1" fontId="2" fillId="2" borderId="7" xfId="0" applyNumberFormat="1" applyFont="1" applyFill="1" applyBorder="1"/>
    <xf numFmtId="0" fontId="0" fillId="8" borderId="7" xfId="0" applyFill="1" applyBorder="1"/>
    <xf numFmtId="0" fontId="5" fillId="8" borderId="7" xfId="0" applyFont="1" applyFill="1" applyBorder="1"/>
    <xf numFmtId="0" fontId="1" fillId="5" borderId="7" xfId="0" applyFont="1" applyFill="1" applyBorder="1"/>
    <xf numFmtId="0" fontId="1" fillId="2" borderId="7" xfId="0" applyFont="1" applyFill="1" applyBorder="1"/>
    <xf numFmtId="0" fontId="5" fillId="5" borderId="11" xfId="1" applyFill="1" applyBorder="1"/>
    <xf numFmtId="0" fontId="5" fillId="6" borderId="11" xfId="1" applyFill="1" applyBorder="1"/>
    <xf numFmtId="0" fontId="5" fillId="2" borderId="11" xfId="1" applyFill="1" applyBorder="1"/>
    <xf numFmtId="0" fontId="5" fillId="5" borderId="13" xfId="1" applyFill="1" applyBorder="1"/>
    <xf numFmtId="0" fontId="5" fillId="5" borderId="14" xfId="1" applyFill="1" applyBorder="1"/>
    <xf numFmtId="0" fontId="0" fillId="5" borderId="14" xfId="0" applyFill="1" applyBorder="1" applyAlignment="1">
      <alignment vertical="top"/>
    </xf>
    <xf numFmtId="0" fontId="0" fillId="5" borderId="14" xfId="0" applyFill="1" applyBorder="1"/>
    <xf numFmtId="1" fontId="5" fillId="5" borderId="14" xfId="0" applyNumberFormat="1" applyFont="1" applyFill="1" applyBorder="1"/>
    <xf numFmtId="1" fontId="2" fillId="5" borderId="14" xfId="0" applyNumberFormat="1" applyFont="1" applyFill="1" applyBorder="1"/>
    <xf numFmtId="9" fontId="5" fillId="2" borderId="14" xfId="2" applyFont="1" applyFill="1" applyBorder="1"/>
    <xf numFmtId="1" fontId="2" fillId="2" borderId="25" xfId="0" applyNumberFormat="1" applyFont="1" applyFill="1" applyBorder="1"/>
    <xf numFmtId="1" fontId="2" fillId="5" borderId="28" xfId="0" applyNumberFormat="1" applyFont="1" applyFill="1" applyBorder="1"/>
    <xf numFmtId="1" fontId="2" fillId="2" borderId="28" xfId="0" applyNumberFormat="1" applyFont="1" applyFill="1" applyBorder="1"/>
    <xf numFmtId="1" fontId="2" fillId="6" borderId="28" xfId="0" applyNumberFormat="1" applyFont="1" applyFill="1" applyBorder="1"/>
    <xf numFmtId="1" fontId="2" fillId="6" borderId="25" xfId="0" applyNumberFormat="1" applyFont="1" applyFill="1" applyBorder="1"/>
    <xf numFmtId="1" fontId="2" fillId="2" borderId="34" xfId="0" applyNumberFormat="1" applyFont="1" applyFill="1" applyBorder="1"/>
    <xf numFmtId="9" fontId="2" fillId="2" borderId="0" xfId="2" applyFont="1" applyFill="1" applyBorder="1"/>
    <xf numFmtId="9" fontId="2" fillId="8" borderId="4" xfId="2" applyFont="1" applyFill="1" applyBorder="1"/>
    <xf numFmtId="9" fontId="2" fillId="8" borderId="3" xfId="2" applyFont="1" applyFill="1" applyBorder="1"/>
    <xf numFmtId="9" fontId="2" fillId="8" borderId="25" xfId="2" applyFont="1" applyFill="1" applyBorder="1"/>
    <xf numFmtId="0" fontId="3" fillId="0" borderId="8" xfId="0" applyFont="1" applyBorder="1" applyAlignment="1">
      <alignment vertical="top"/>
    </xf>
    <xf numFmtId="0" fontId="3" fillId="0" borderId="33" xfId="0" applyFont="1" applyBorder="1" applyAlignment="1">
      <alignment vertical="top" wrapText="1"/>
    </xf>
    <xf numFmtId="0" fontId="3" fillId="0" borderId="24" xfId="0" applyFont="1" applyBorder="1" applyAlignment="1">
      <alignment vertical="top" wrapText="1"/>
    </xf>
    <xf numFmtId="0" fontId="3" fillId="0" borderId="16" xfId="0" applyFont="1" applyBorder="1"/>
    <xf numFmtId="0" fontId="3" fillId="0" borderId="9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0" fillId="0" borderId="51" xfId="0" applyBorder="1"/>
    <xf numFmtId="0" fontId="5" fillId="0" borderId="15" xfId="0" applyFont="1" applyBorder="1" applyAlignment="1">
      <alignment wrapText="1"/>
    </xf>
    <xf numFmtId="0" fontId="3" fillId="0" borderId="46" xfId="0" applyFont="1" applyBorder="1" applyAlignment="1">
      <alignment vertical="top"/>
    </xf>
    <xf numFmtId="1" fontId="2" fillId="8" borderId="35" xfId="0" applyNumberFormat="1" applyFont="1" applyFill="1" applyBorder="1"/>
    <xf numFmtId="9" fontId="2" fillId="8" borderId="29" xfId="2" applyFont="1" applyFill="1" applyBorder="1"/>
    <xf numFmtId="1" fontId="5" fillId="8" borderId="29" xfId="0" applyNumberFormat="1" applyFont="1" applyFill="1" applyBorder="1"/>
    <xf numFmtId="9" fontId="5" fillId="8" borderId="29" xfId="2" applyFont="1" applyFill="1" applyBorder="1"/>
    <xf numFmtId="0" fontId="5" fillId="0" borderId="44" xfId="0" applyFont="1" applyBorder="1" applyAlignment="1">
      <alignment wrapText="1"/>
    </xf>
    <xf numFmtId="0" fontId="0" fillId="0" borderId="45" xfId="0" applyBorder="1"/>
    <xf numFmtId="0" fontId="3" fillId="0" borderId="25" xfId="0" applyFont="1" applyBorder="1" applyAlignment="1">
      <alignment vertical="top" wrapText="1"/>
    </xf>
    <xf numFmtId="0" fontId="5" fillId="0" borderId="28" xfId="0" applyFont="1" applyBorder="1" applyAlignment="1">
      <alignment wrapText="1"/>
    </xf>
    <xf numFmtId="1" fontId="2" fillId="0" borderId="0" xfId="0" applyNumberFormat="1" applyFont="1"/>
    <xf numFmtId="1" fontId="2" fillId="0" borderId="3" xfId="0" applyNumberFormat="1" applyFont="1" applyBorder="1"/>
    <xf numFmtId="1" fontId="2" fillId="0" borderId="28" xfId="0" applyNumberFormat="1" applyFont="1" applyBorder="1"/>
    <xf numFmtId="1" fontId="5" fillId="0" borderId="3" xfId="0" applyNumberFormat="1" applyFont="1" applyBorder="1"/>
    <xf numFmtId="1" fontId="2" fillId="0" borderId="25" xfId="0" applyNumberFormat="1" applyFont="1" applyBorder="1"/>
    <xf numFmtId="0" fontId="5" fillId="0" borderId="44" xfId="0" applyFont="1" applyBorder="1" applyAlignment="1">
      <alignment horizontal="center" wrapText="1"/>
    </xf>
    <xf numFmtId="0" fontId="5" fillId="0" borderId="13" xfId="0" applyFont="1" applyBorder="1"/>
    <xf numFmtId="0" fontId="1" fillId="9" borderId="32" xfId="0" applyFont="1" applyFill="1" applyBorder="1" applyAlignment="1">
      <alignment horizontal="center" wrapText="1"/>
    </xf>
    <xf numFmtId="0" fontId="1" fillId="9" borderId="43" xfId="0" applyFont="1" applyFill="1" applyBorder="1" applyAlignment="1">
      <alignment horizontal="center" wrapText="1"/>
    </xf>
    <xf numFmtId="0" fontId="1" fillId="9" borderId="44" xfId="0" applyFont="1" applyFill="1" applyBorder="1" applyAlignment="1">
      <alignment horizontal="center" wrapText="1"/>
    </xf>
    <xf numFmtId="0" fontId="1" fillId="9" borderId="45" xfId="0" applyFont="1" applyFill="1" applyBorder="1" applyAlignment="1">
      <alignment horizontal="center" wrapText="1"/>
    </xf>
    <xf numFmtId="0" fontId="5" fillId="9" borderId="32" xfId="0" applyFont="1" applyFill="1" applyBorder="1" applyAlignment="1">
      <alignment horizontal="center" wrapText="1"/>
    </xf>
    <xf numFmtId="0" fontId="5" fillId="9" borderId="3" xfId="0" applyFont="1" applyFill="1" applyBorder="1" applyAlignment="1">
      <alignment horizontal="center" wrapText="1"/>
    </xf>
    <xf numFmtId="0" fontId="0" fillId="9" borderId="45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9" borderId="30" xfId="0" applyFill="1" applyBorder="1" applyAlignment="1">
      <alignment horizontal="center" wrapText="1"/>
    </xf>
    <xf numFmtId="0" fontId="0" fillId="9" borderId="2" xfId="0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28" xfId="0" applyFont="1" applyBorder="1"/>
    <xf numFmtId="0" fontId="2" fillId="9" borderId="32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" fillId="9" borderId="3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39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1" fontId="0" fillId="0" borderId="17" xfId="2" applyNumberFormat="1" applyFont="1" applyBorder="1"/>
    <xf numFmtId="1" fontId="0" fillId="0" borderId="18" xfId="2" applyNumberFormat="1" applyFont="1" applyBorder="1"/>
    <xf numFmtId="0" fontId="2" fillId="9" borderId="2" xfId="0" applyFont="1" applyFill="1" applyBorder="1" applyAlignment="1">
      <alignment horizontal="center" wrapText="1"/>
    </xf>
    <xf numFmtId="0" fontId="0" fillId="0" borderId="17" xfId="0" applyBorder="1"/>
    <xf numFmtId="0" fontId="5" fillId="0" borderId="17" xfId="0" applyFont="1" applyBorder="1"/>
    <xf numFmtId="0" fontId="0" fillId="9" borderId="4" xfId="0" applyFill="1" applyBorder="1" applyAlignment="1">
      <alignment horizontal="center" wrapText="1"/>
    </xf>
    <xf numFmtId="0" fontId="0" fillId="0" borderId="26" xfId="0" applyBorder="1"/>
    <xf numFmtId="0" fontId="0" fillId="0" borderId="52" xfId="0" applyBorder="1" applyAlignment="1">
      <alignment horizontal="center" vertical="top" wrapText="1"/>
    </xf>
    <xf numFmtId="1" fontId="0" fillId="0" borderId="53" xfId="0" applyNumberFormat="1" applyBorder="1"/>
    <xf numFmtId="1" fontId="0" fillId="0" borderId="54" xfId="0" applyNumberFormat="1" applyBorder="1"/>
    <xf numFmtId="9" fontId="0" fillId="0" borderId="36" xfId="2" applyFont="1" applyBorder="1"/>
    <xf numFmtId="9" fontId="0" fillId="0" borderId="37" xfId="2" applyFont="1" applyBorder="1"/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5" borderId="16" xfId="0" applyFont="1" applyFill="1" applyBorder="1" applyAlignment="1">
      <alignment horizontal="center" vertical="top" wrapText="1"/>
    </xf>
    <xf numFmtId="0" fontId="0" fillId="5" borderId="8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0" fillId="5" borderId="16" xfId="0" applyFill="1" applyBorder="1" applyAlignment="1">
      <alignment horizontal="center" vertical="top" wrapText="1"/>
    </xf>
    <xf numFmtId="0" fontId="0" fillId="5" borderId="38" xfId="0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1" fontId="2" fillId="0" borderId="7" xfId="0" applyNumberFormat="1" applyFont="1" applyBorder="1"/>
    <xf numFmtId="1" fontId="2" fillId="0" borderId="9" xfId="0" applyNumberFormat="1" applyFont="1" applyBorder="1"/>
    <xf numFmtId="1" fontId="2" fillId="2" borderId="9" xfId="0" applyNumberFormat="1" applyFont="1" applyFill="1" applyBorder="1"/>
    <xf numFmtId="9" fontId="2" fillId="2" borderId="10" xfId="2" applyFont="1" applyFill="1" applyBorder="1"/>
    <xf numFmtId="0" fontId="0" fillId="6" borderId="11" xfId="0" applyFill="1" applyBorder="1" applyAlignment="1">
      <alignment vertical="top"/>
    </xf>
    <xf numFmtId="9" fontId="2" fillId="2" borderId="12" xfId="2" applyFont="1" applyFill="1" applyBorder="1"/>
    <xf numFmtId="0" fontId="0" fillId="2" borderId="11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6" borderId="11" xfId="0" applyFill="1" applyBorder="1"/>
    <xf numFmtId="1" fontId="2" fillId="0" borderId="14" xfId="0" applyNumberFormat="1" applyFont="1" applyBorder="1"/>
    <xf numFmtId="1" fontId="2" fillId="2" borderId="14" xfId="0" applyNumberFormat="1" applyFont="1" applyFill="1" applyBorder="1"/>
    <xf numFmtId="9" fontId="2" fillId="2" borderId="15" xfId="2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0" fillId="6" borderId="8" xfId="0" applyFill="1" applyBorder="1" applyAlignment="1">
      <alignment vertical="top"/>
    </xf>
    <xf numFmtId="0" fontId="0" fillId="5" borderId="13" xfId="0" applyFill="1" applyBorder="1" applyAlignment="1">
      <alignment vertical="top"/>
    </xf>
    <xf numFmtId="0" fontId="0" fillId="6" borderId="9" xfId="0" applyFill="1" applyBorder="1"/>
    <xf numFmtId="0" fontId="1" fillId="5" borderId="14" xfId="0" applyFont="1" applyFill="1" applyBorder="1"/>
    <xf numFmtId="1" fontId="5" fillId="6" borderId="9" xfId="0" applyNumberFormat="1" applyFont="1" applyFill="1" applyBorder="1"/>
    <xf numFmtId="1" fontId="2" fillId="6" borderId="9" xfId="0" applyNumberFormat="1" applyFont="1" applyFill="1" applyBorder="1"/>
    <xf numFmtId="1" fontId="5" fillId="2" borderId="9" xfId="0" applyNumberFormat="1" applyFont="1" applyFill="1" applyBorder="1"/>
    <xf numFmtId="1" fontId="5" fillId="2" borderId="14" xfId="0" applyNumberFormat="1" applyFont="1" applyFill="1" applyBorder="1"/>
    <xf numFmtId="9" fontId="5" fillId="2" borderId="10" xfId="2" applyFont="1" applyFill="1" applyBorder="1"/>
    <xf numFmtId="0" fontId="0" fillId="6" borderId="13" xfId="0" applyFill="1" applyBorder="1" applyAlignment="1">
      <alignment vertical="top"/>
    </xf>
    <xf numFmtId="0" fontId="0" fillId="6" borderId="14" xfId="0" applyFill="1" applyBorder="1"/>
    <xf numFmtId="1" fontId="5" fillId="6" borderId="14" xfId="0" applyNumberFormat="1" applyFont="1" applyFill="1" applyBorder="1"/>
    <xf numFmtId="1" fontId="2" fillId="6" borderId="14" xfId="0" applyNumberFormat="1" applyFont="1" applyFill="1" applyBorder="1"/>
    <xf numFmtId="0" fontId="1" fillId="9" borderId="2" xfId="0" applyFont="1" applyFill="1" applyBorder="1" applyAlignment="1">
      <alignment horizontal="center" wrapText="1"/>
    </xf>
    <xf numFmtId="0" fontId="5" fillId="0" borderId="19" xfId="0" applyFont="1" applyBorder="1"/>
    <xf numFmtId="0" fontId="3" fillId="0" borderId="24" xfId="0" applyFont="1" applyBorder="1" applyAlignment="1">
      <alignment vertical="top"/>
    </xf>
    <xf numFmtId="0" fontId="5" fillId="9" borderId="30" xfId="0" applyFont="1" applyFill="1" applyBorder="1" applyAlignment="1">
      <alignment horizontal="center" wrapText="1"/>
    </xf>
    <xf numFmtId="0" fontId="5" fillId="0" borderId="20" xfId="0" applyFont="1" applyBorder="1"/>
    <xf numFmtId="0" fontId="0" fillId="0" borderId="21" xfId="0" applyBorder="1"/>
    <xf numFmtId="0" fontId="0" fillId="0" borderId="20" xfId="0" applyBorder="1"/>
    <xf numFmtId="0" fontId="0" fillId="0" borderId="22" xfId="0" applyBorder="1"/>
    <xf numFmtId="0" fontId="1" fillId="0" borderId="23" xfId="0" applyFont="1" applyBorder="1"/>
    <xf numFmtId="0" fontId="0" fillId="0" borderId="55" xfId="0" applyBorder="1"/>
    <xf numFmtId="0" fontId="5" fillId="0" borderId="23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31" xfId="0" applyFont="1" applyBorder="1"/>
    <xf numFmtId="0" fontId="5" fillId="0" borderId="48" xfId="0" applyFont="1" applyBorder="1" applyAlignment="1">
      <alignment wrapText="1"/>
    </xf>
    <xf numFmtId="0" fontId="5" fillId="0" borderId="48" xfId="0" applyFont="1" applyBorder="1" applyAlignment="1">
      <alignment horizontal="center" wrapText="1"/>
    </xf>
    <xf numFmtId="0" fontId="1" fillId="8" borderId="7" xfId="0" applyFont="1" applyFill="1" applyBorder="1"/>
    <xf numFmtId="1" fontId="5" fillId="8" borderId="7" xfId="0" applyNumberFormat="1" applyFont="1" applyFill="1" applyBorder="1"/>
    <xf numFmtId="1" fontId="2" fillId="8" borderId="7" xfId="0" applyNumberFormat="1" applyFont="1" applyFill="1" applyBorder="1"/>
    <xf numFmtId="1" fontId="5" fillId="0" borderId="7" xfId="0" applyNumberFormat="1" applyFont="1" applyBorder="1"/>
    <xf numFmtId="0" fontId="0" fillId="8" borderId="8" xfId="0" applyFill="1" applyBorder="1" applyAlignment="1">
      <alignment vertical="top"/>
    </xf>
    <xf numFmtId="0" fontId="1" fillId="8" borderId="9" xfId="0" applyFont="1" applyFill="1" applyBorder="1"/>
    <xf numFmtId="1" fontId="5" fillId="8" borderId="9" xfId="0" applyNumberFormat="1" applyFont="1" applyFill="1" applyBorder="1"/>
    <xf numFmtId="1" fontId="2" fillId="8" borderId="9" xfId="0" applyNumberFormat="1" applyFont="1" applyFill="1" applyBorder="1"/>
    <xf numFmtId="9" fontId="2" fillId="8" borderId="10" xfId="2" applyFont="1" applyFill="1" applyBorder="1"/>
    <xf numFmtId="0" fontId="0" fillId="8" borderId="11" xfId="0" applyFill="1" applyBorder="1" applyAlignment="1">
      <alignment vertical="top"/>
    </xf>
    <xf numFmtId="9" fontId="2" fillId="8" borderId="12" xfId="2" applyFont="1" applyFill="1" applyBorder="1"/>
    <xf numFmtId="0" fontId="5" fillId="8" borderId="11" xfId="0" applyFont="1" applyFill="1" applyBorder="1" applyAlignment="1">
      <alignment vertical="top"/>
    </xf>
    <xf numFmtId="0" fontId="0" fillId="8" borderId="13" xfId="0" applyFill="1" applyBorder="1" applyAlignment="1">
      <alignment vertical="top"/>
    </xf>
    <xf numFmtId="0" fontId="1" fillId="8" borderId="14" xfId="0" applyFont="1" applyFill="1" applyBorder="1"/>
    <xf numFmtId="1" fontId="5" fillId="8" borderId="14" xfId="0" applyNumberFormat="1" applyFont="1" applyFill="1" applyBorder="1"/>
    <xf numFmtId="1" fontId="2" fillId="8" borderId="14" xfId="0" applyNumberFormat="1" applyFont="1" applyFill="1" applyBorder="1"/>
    <xf numFmtId="9" fontId="2" fillId="8" borderId="15" xfId="2" applyFont="1" applyFill="1" applyBorder="1"/>
    <xf numFmtId="0" fontId="1" fillId="9" borderId="46" xfId="0" applyFont="1" applyFill="1" applyBorder="1" applyAlignment="1">
      <alignment horizontal="center" wrapText="1"/>
    </xf>
    <xf numFmtId="0" fontId="1" fillId="9" borderId="48" xfId="0" applyFont="1" applyFill="1" applyBorder="1" applyAlignment="1">
      <alignment horizontal="center" wrapText="1"/>
    </xf>
    <xf numFmtId="0" fontId="1" fillId="9" borderId="49" xfId="0" applyFont="1" applyFill="1" applyBorder="1" applyAlignment="1">
      <alignment horizontal="center" wrapText="1"/>
    </xf>
    <xf numFmtId="0" fontId="3" fillId="0" borderId="46" xfId="0" applyFont="1" applyBorder="1"/>
    <xf numFmtId="0" fontId="3" fillId="0" borderId="48" xfId="0" applyFont="1" applyBorder="1"/>
    <xf numFmtId="0" fontId="3" fillId="0" borderId="49" xfId="0" applyFont="1" applyBorder="1"/>
    <xf numFmtId="0" fontId="0" fillId="0" borderId="49" xfId="0" applyBorder="1"/>
    <xf numFmtId="0" fontId="0" fillId="4" borderId="7" xfId="0" applyFill="1" applyBorder="1"/>
    <xf numFmtId="1" fontId="0" fillId="4" borderId="7" xfId="0" applyNumberFormat="1" applyFill="1" applyBorder="1"/>
    <xf numFmtId="0" fontId="0" fillId="4" borderId="8" xfId="0" applyFill="1" applyBorder="1"/>
    <xf numFmtId="0" fontId="0" fillId="4" borderId="9" xfId="0" applyFill="1" applyBorder="1"/>
    <xf numFmtId="1" fontId="0" fillId="4" borderId="9" xfId="0" applyNumberFormat="1" applyFill="1" applyBorder="1"/>
    <xf numFmtId="9" fontId="0" fillId="4" borderId="10" xfId="2" applyFont="1" applyFill="1" applyBorder="1"/>
    <xf numFmtId="0" fontId="0" fillId="4" borderId="11" xfId="0" applyFill="1" applyBorder="1"/>
    <xf numFmtId="9" fontId="0" fillId="4" borderId="12" xfId="2" applyFont="1" applyFill="1" applyBorder="1"/>
    <xf numFmtId="0" fontId="0" fillId="4" borderId="13" xfId="0" applyFill="1" applyBorder="1"/>
    <xf numFmtId="0" fontId="0" fillId="4" borderId="14" xfId="0" applyFill="1" applyBorder="1"/>
    <xf numFmtId="1" fontId="0" fillId="4" borderId="14" xfId="0" applyNumberFormat="1" applyFill="1" applyBorder="1"/>
    <xf numFmtId="9" fontId="0" fillId="4" borderId="15" xfId="2" applyFont="1" applyFill="1" applyBorder="1"/>
    <xf numFmtId="1" fontId="5" fillId="2" borderId="57" xfId="0" applyNumberFormat="1" applyFont="1" applyFill="1" applyBorder="1"/>
    <xf numFmtId="1" fontId="2" fillId="0" borderId="57" xfId="0" applyNumberFormat="1" applyFont="1" applyBorder="1"/>
    <xf numFmtId="1" fontId="2" fillId="2" borderId="57" xfId="0" applyNumberFormat="1" applyFont="1" applyFill="1" applyBorder="1"/>
    <xf numFmtId="9" fontId="2" fillId="2" borderId="58" xfId="2" applyFont="1" applyFill="1" applyBorder="1"/>
    <xf numFmtId="9" fontId="5" fillId="2" borderId="58" xfId="2" applyFont="1" applyFill="1" applyBorder="1"/>
    <xf numFmtId="0" fontId="5" fillId="9" borderId="44" xfId="0" applyFont="1" applyFill="1" applyBorder="1" applyAlignment="1">
      <alignment horizontal="center" wrapText="1"/>
    </xf>
    <xf numFmtId="0" fontId="0" fillId="9" borderId="44" xfId="0" applyFill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3" fillId="0" borderId="3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5" fillId="0" borderId="32" xfId="0" applyFont="1" applyBorder="1"/>
    <xf numFmtId="0" fontId="1" fillId="0" borderId="44" xfId="0" applyFont="1" applyBorder="1"/>
    <xf numFmtId="0" fontId="0" fillId="6" borderId="56" xfId="0" applyFill="1" applyBorder="1" applyAlignment="1">
      <alignment vertical="top"/>
    </xf>
    <xf numFmtId="0" fontId="0" fillId="6" borderId="57" xfId="0" applyFill="1" applyBorder="1"/>
    <xf numFmtId="1" fontId="5" fillId="6" borderId="57" xfId="0" applyNumberFormat="1" applyFont="1" applyFill="1" applyBorder="1"/>
    <xf numFmtId="1" fontId="2" fillId="6" borderId="57" xfId="0" applyNumberFormat="1" applyFont="1" applyFill="1" applyBorder="1"/>
    <xf numFmtId="0" fontId="1" fillId="8" borderId="2" xfId="0" applyFont="1" applyFill="1" applyBorder="1" applyAlignment="1">
      <alignment vertical="top"/>
    </xf>
    <xf numFmtId="0" fontId="0" fillId="8" borderId="19" xfId="0" applyFill="1" applyBorder="1"/>
    <xf numFmtId="0" fontId="5" fillId="9" borderId="8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5" borderId="0" xfId="0" applyFill="1" applyAlignment="1">
      <alignment vertical="top"/>
    </xf>
    <xf numFmtId="0" fontId="0" fillId="6" borderId="0" xfId="0" applyFill="1" applyAlignment="1">
      <alignment vertical="top"/>
    </xf>
    <xf numFmtId="0" fontId="0" fillId="2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4" borderId="0" xfId="0" applyFill="1" applyAlignment="1">
      <alignment vertical="top"/>
    </xf>
    <xf numFmtId="0" fontId="0" fillId="3" borderId="0" xfId="0" applyFill="1" applyAlignment="1">
      <alignment vertical="top"/>
    </xf>
    <xf numFmtId="0" fontId="2" fillId="9" borderId="8" xfId="0" applyFont="1" applyFill="1" applyBorder="1" applyAlignment="1">
      <alignment horizontal="center" vertical="top"/>
    </xf>
    <xf numFmtId="0" fontId="2" fillId="9" borderId="16" xfId="0" applyFont="1" applyFill="1" applyBorder="1" applyAlignment="1">
      <alignment horizontal="center"/>
    </xf>
    <xf numFmtId="0" fontId="3" fillId="0" borderId="11" xfId="0" applyFont="1" applyBorder="1" applyAlignment="1">
      <alignment vertical="top"/>
    </xf>
    <xf numFmtId="0" fontId="3" fillId="0" borderId="17" xfId="0" applyFont="1" applyBorder="1"/>
    <xf numFmtId="0" fontId="2" fillId="9" borderId="9" xfId="0" applyFont="1" applyFill="1" applyBorder="1" applyAlignment="1">
      <alignment horizontal="center" vertical="top"/>
    </xf>
    <xf numFmtId="0" fontId="2" fillId="9" borderId="10" xfId="0" applyFont="1" applyFill="1" applyBorder="1" applyAlignment="1">
      <alignment horizontal="center" vertical="top"/>
    </xf>
    <xf numFmtId="0" fontId="7" fillId="0" borderId="28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Normal" xfId="0" builtinId="0"/>
    <cellStyle name="Normal 2" xfId="1" xr:uid="{1DDA9120-9F78-456D-902E-56B7DE1FDFD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topLeftCell="A135" workbookViewId="0">
      <selection activeCell="G96" sqref="G96"/>
    </sheetView>
  </sheetViews>
  <sheetFormatPr defaultRowHeight="14.5"/>
  <cols>
    <col min="1" max="1" width="8.54296875" bestFit="1" customWidth="1"/>
    <col min="2" max="2" width="16.7265625" bestFit="1" customWidth="1"/>
    <col min="3" max="5" width="8.90625" bestFit="1" customWidth="1"/>
    <col min="6" max="6" width="9.1796875" bestFit="1" customWidth="1"/>
    <col min="7" max="7" width="15.26953125" customWidth="1"/>
    <col min="8" max="8" width="14.36328125" customWidth="1"/>
  </cols>
  <sheetData>
    <row r="1" spans="1:12" ht="35.5" thickBot="1">
      <c r="A1" s="417" t="s">
        <v>150</v>
      </c>
      <c r="B1" s="418"/>
      <c r="C1" s="418"/>
      <c r="D1" s="418"/>
      <c r="E1" s="418"/>
      <c r="F1" s="418"/>
      <c r="G1" s="418"/>
      <c r="H1" s="419"/>
    </row>
    <row r="2" spans="1:12">
      <c r="A2" s="426" t="s">
        <v>0</v>
      </c>
      <c r="B2" s="427"/>
      <c r="C2" s="426" t="s">
        <v>144</v>
      </c>
      <c r="D2" s="430">
        <v>2022</v>
      </c>
      <c r="E2" s="430">
        <v>2022</v>
      </c>
      <c r="F2" s="431">
        <v>2022</v>
      </c>
      <c r="G2" s="415" t="s">
        <v>149</v>
      </c>
      <c r="H2" s="416"/>
      <c r="L2" s="17"/>
    </row>
    <row r="3" spans="1:12">
      <c r="A3" s="428" t="s">
        <v>2</v>
      </c>
      <c r="B3" s="429"/>
      <c r="C3" s="8" t="s">
        <v>3</v>
      </c>
      <c r="D3" s="7" t="s">
        <v>4</v>
      </c>
      <c r="E3" s="7" t="s">
        <v>5</v>
      </c>
      <c r="F3" s="15" t="s">
        <v>1</v>
      </c>
      <c r="G3" s="13" t="s">
        <v>146</v>
      </c>
      <c r="H3" s="9" t="s">
        <v>148</v>
      </c>
    </row>
    <row r="4" spans="1:12" ht="29.5" thickBot="1">
      <c r="A4" s="10" t="s">
        <v>6</v>
      </c>
      <c r="B4" s="14" t="s">
        <v>7</v>
      </c>
      <c r="C4" s="10" t="s">
        <v>8</v>
      </c>
      <c r="D4" s="11" t="s">
        <v>8</v>
      </c>
      <c r="E4" s="11" t="s">
        <v>8</v>
      </c>
      <c r="F4" s="16" t="s">
        <v>8</v>
      </c>
      <c r="G4" s="10" t="s">
        <v>145</v>
      </c>
      <c r="H4" s="12" t="s">
        <v>147</v>
      </c>
    </row>
    <row r="5" spans="1:12" ht="15" thickBot="1">
      <c r="A5" s="422" t="s">
        <v>9</v>
      </c>
      <c r="B5" s="123" t="s">
        <v>1</v>
      </c>
      <c r="C5" s="124">
        <v>109</v>
      </c>
      <c r="D5" s="124">
        <v>125</v>
      </c>
      <c r="E5" s="124">
        <v>154</v>
      </c>
      <c r="F5" s="124">
        <v>388</v>
      </c>
      <c r="G5" s="125">
        <f>SUM(F5*0.1)</f>
        <v>38.800000000000004</v>
      </c>
      <c r="H5" s="126">
        <f>SUM(F5+G5)</f>
        <v>426.8</v>
      </c>
    </row>
    <row r="6" spans="1:12">
      <c r="A6" s="422" t="s">
        <v>9</v>
      </c>
      <c r="B6" s="1" t="s">
        <v>10</v>
      </c>
      <c r="C6" s="25">
        <v>7</v>
      </c>
      <c r="D6" s="25">
        <v>14</v>
      </c>
      <c r="E6" s="25">
        <v>24</v>
      </c>
      <c r="F6" s="25">
        <v>45</v>
      </c>
      <c r="G6" s="26">
        <f t="shared" ref="G6:G70" si="0">SUM(F6*0.1)</f>
        <v>4.5</v>
      </c>
      <c r="H6" s="18">
        <f t="shared" ref="H6:H70" si="1">SUM(F6+G6)</f>
        <v>49.5</v>
      </c>
    </row>
    <row r="7" spans="1:12">
      <c r="A7" s="422" t="s">
        <v>9</v>
      </c>
      <c r="B7" s="1" t="s">
        <v>11</v>
      </c>
      <c r="C7" s="25">
        <v>9</v>
      </c>
      <c r="D7" s="25">
        <v>22</v>
      </c>
      <c r="E7" s="25">
        <v>24</v>
      </c>
      <c r="F7" s="25">
        <v>55</v>
      </c>
      <c r="G7" s="26">
        <f t="shared" si="0"/>
        <v>5.5</v>
      </c>
      <c r="H7" s="18">
        <f t="shared" si="1"/>
        <v>60.5</v>
      </c>
    </row>
    <row r="8" spans="1:12">
      <c r="A8" s="422" t="s">
        <v>9</v>
      </c>
      <c r="B8" s="1" t="s">
        <v>12</v>
      </c>
      <c r="C8" s="25">
        <v>24</v>
      </c>
      <c r="D8" s="25">
        <v>16</v>
      </c>
      <c r="E8" s="25">
        <v>18</v>
      </c>
      <c r="F8" s="25">
        <v>58</v>
      </c>
      <c r="G8" s="26">
        <f t="shared" si="0"/>
        <v>5.8000000000000007</v>
      </c>
      <c r="H8" s="18">
        <f t="shared" si="1"/>
        <v>63.8</v>
      </c>
    </row>
    <row r="9" spans="1:12">
      <c r="A9" s="422" t="s">
        <v>9</v>
      </c>
      <c r="B9" s="1" t="s">
        <v>13</v>
      </c>
      <c r="C9" s="25">
        <v>7</v>
      </c>
      <c r="D9" s="25">
        <v>18</v>
      </c>
      <c r="E9" s="25">
        <v>7</v>
      </c>
      <c r="F9" s="25">
        <v>32</v>
      </c>
      <c r="G9" s="26">
        <f t="shared" si="0"/>
        <v>3.2</v>
      </c>
      <c r="H9" s="18">
        <f t="shared" si="1"/>
        <v>35.200000000000003</v>
      </c>
    </row>
    <row r="10" spans="1:12">
      <c r="A10" s="422" t="s">
        <v>9</v>
      </c>
      <c r="B10" s="1" t="s">
        <v>14</v>
      </c>
      <c r="C10" s="25">
        <v>37</v>
      </c>
      <c r="D10" s="25">
        <v>20</v>
      </c>
      <c r="E10" s="25">
        <v>26</v>
      </c>
      <c r="F10" s="25">
        <v>83</v>
      </c>
      <c r="G10" s="26">
        <f t="shared" si="0"/>
        <v>8.3000000000000007</v>
      </c>
      <c r="H10" s="18">
        <f t="shared" si="1"/>
        <v>91.3</v>
      </c>
    </row>
    <row r="11" spans="1:12">
      <c r="A11" s="422" t="s">
        <v>9</v>
      </c>
      <c r="B11" s="1" t="s">
        <v>15</v>
      </c>
      <c r="C11" s="25">
        <v>12</v>
      </c>
      <c r="D11" s="25">
        <v>11</v>
      </c>
      <c r="E11" s="25">
        <v>20</v>
      </c>
      <c r="F11" s="25">
        <v>43</v>
      </c>
      <c r="G11" s="26">
        <f t="shared" si="0"/>
        <v>4.3</v>
      </c>
      <c r="H11" s="18">
        <f t="shared" si="1"/>
        <v>47.3</v>
      </c>
    </row>
    <row r="12" spans="1:12">
      <c r="A12" s="422" t="s">
        <v>9</v>
      </c>
      <c r="B12" s="1" t="s">
        <v>16</v>
      </c>
      <c r="C12" s="25">
        <v>1</v>
      </c>
      <c r="D12" s="25">
        <v>18</v>
      </c>
      <c r="E12" s="25">
        <v>20</v>
      </c>
      <c r="F12" s="25">
        <v>39</v>
      </c>
      <c r="G12" s="26">
        <f t="shared" si="0"/>
        <v>3.9000000000000004</v>
      </c>
      <c r="H12" s="18">
        <f t="shared" si="1"/>
        <v>42.9</v>
      </c>
    </row>
    <row r="13" spans="1:12">
      <c r="A13" s="422" t="s">
        <v>9</v>
      </c>
      <c r="B13" s="1" t="s">
        <v>17</v>
      </c>
      <c r="C13" s="25">
        <v>2</v>
      </c>
      <c r="D13" s="25">
        <v>2</v>
      </c>
      <c r="E13" s="25">
        <v>6</v>
      </c>
      <c r="F13" s="25">
        <v>10</v>
      </c>
      <c r="G13" s="26">
        <f t="shared" si="0"/>
        <v>1</v>
      </c>
      <c r="H13" s="18">
        <f t="shared" si="1"/>
        <v>11</v>
      </c>
    </row>
    <row r="14" spans="1:12" ht="15" thickBot="1">
      <c r="A14" s="422" t="s">
        <v>9</v>
      </c>
      <c r="B14" s="1" t="s">
        <v>18</v>
      </c>
      <c r="C14" s="25">
        <v>10</v>
      </c>
      <c r="D14" s="25">
        <v>4</v>
      </c>
      <c r="E14" s="25">
        <v>9</v>
      </c>
      <c r="F14" s="25">
        <v>23</v>
      </c>
      <c r="G14" s="26">
        <f t="shared" si="0"/>
        <v>2.3000000000000003</v>
      </c>
      <c r="H14" s="18">
        <f t="shared" si="1"/>
        <v>25.3</v>
      </c>
    </row>
    <row r="15" spans="1:12" ht="15" thickBot="1">
      <c r="A15" s="425" t="s">
        <v>19</v>
      </c>
      <c r="B15" s="127" t="s">
        <v>1</v>
      </c>
      <c r="C15" s="128">
        <f>SUM(C16:C24)</f>
        <v>113</v>
      </c>
      <c r="D15" s="128">
        <f t="shared" ref="D15:F15" si="2">SUM(D16:D24)</f>
        <v>93</v>
      </c>
      <c r="E15" s="128">
        <f t="shared" si="2"/>
        <v>111</v>
      </c>
      <c r="F15" s="128">
        <f t="shared" si="2"/>
        <v>317</v>
      </c>
      <c r="G15" s="129">
        <f t="shared" si="0"/>
        <v>31.700000000000003</v>
      </c>
      <c r="H15" s="130">
        <f t="shared" si="1"/>
        <v>348.7</v>
      </c>
    </row>
    <row r="16" spans="1:12">
      <c r="A16" s="425" t="s">
        <v>19</v>
      </c>
      <c r="B16" s="2" t="s">
        <v>20</v>
      </c>
      <c r="C16" s="27">
        <v>12</v>
      </c>
      <c r="D16" s="27">
        <v>12</v>
      </c>
      <c r="E16" s="27">
        <v>12</v>
      </c>
      <c r="F16" s="27">
        <v>36</v>
      </c>
      <c r="G16" s="28">
        <f t="shared" si="0"/>
        <v>3.6</v>
      </c>
      <c r="H16" s="19">
        <f t="shared" si="1"/>
        <v>39.6</v>
      </c>
    </row>
    <row r="17" spans="1:8">
      <c r="A17" s="425" t="s">
        <v>19</v>
      </c>
      <c r="B17" s="2" t="s">
        <v>21</v>
      </c>
      <c r="C17" s="27">
        <v>14</v>
      </c>
      <c r="D17" s="27">
        <v>11</v>
      </c>
      <c r="E17" s="27">
        <v>8</v>
      </c>
      <c r="F17" s="27">
        <v>33</v>
      </c>
      <c r="G17" s="28">
        <f t="shared" si="0"/>
        <v>3.3000000000000003</v>
      </c>
      <c r="H17" s="19">
        <f t="shared" si="1"/>
        <v>36.299999999999997</v>
      </c>
    </row>
    <row r="18" spans="1:8">
      <c r="A18" s="425" t="s">
        <v>19</v>
      </c>
      <c r="B18" s="2" t="s">
        <v>22</v>
      </c>
      <c r="C18" s="27">
        <v>12</v>
      </c>
      <c r="D18" s="27">
        <v>13</v>
      </c>
      <c r="E18" s="27">
        <v>13</v>
      </c>
      <c r="F18" s="27">
        <v>38</v>
      </c>
      <c r="G18" s="28">
        <f t="shared" si="0"/>
        <v>3.8000000000000003</v>
      </c>
      <c r="H18" s="19">
        <f t="shared" si="1"/>
        <v>41.8</v>
      </c>
    </row>
    <row r="19" spans="1:8">
      <c r="A19" s="425" t="s">
        <v>19</v>
      </c>
      <c r="B19" s="2" t="s">
        <v>23</v>
      </c>
      <c r="C19" s="27">
        <v>14</v>
      </c>
      <c r="D19" s="27">
        <v>9</v>
      </c>
      <c r="E19" s="27">
        <v>10</v>
      </c>
      <c r="F19" s="27">
        <v>33</v>
      </c>
      <c r="G19" s="28">
        <f t="shared" si="0"/>
        <v>3.3000000000000003</v>
      </c>
      <c r="H19" s="19">
        <f t="shared" si="1"/>
        <v>36.299999999999997</v>
      </c>
    </row>
    <row r="20" spans="1:8">
      <c r="A20" s="425" t="s">
        <v>19</v>
      </c>
      <c r="B20" s="2" t="s">
        <v>24</v>
      </c>
      <c r="C20" s="27">
        <v>11</v>
      </c>
      <c r="D20" s="27">
        <v>6</v>
      </c>
      <c r="E20" s="27">
        <v>11</v>
      </c>
      <c r="F20" s="27">
        <v>28</v>
      </c>
      <c r="G20" s="28">
        <f t="shared" si="0"/>
        <v>2.8000000000000003</v>
      </c>
      <c r="H20" s="19">
        <f t="shared" si="1"/>
        <v>30.8</v>
      </c>
    </row>
    <row r="21" spans="1:8">
      <c r="A21" s="425" t="s">
        <v>19</v>
      </c>
      <c r="B21" s="2" t="s">
        <v>25</v>
      </c>
      <c r="C21" s="27">
        <v>7</v>
      </c>
      <c r="D21" s="27">
        <v>9</v>
      </c>
      <c r="E21" s="27">
        <v>16</v>
      </c>
      <c r="F21" s="27">
        <v>32</v>
      </c>
      <c r="G21" s="28">
        <f t="shared" si="0"/>
        <v>3.2</v>
      </c>
      <c r="H21" s="19">
        <f t="shared" si="1"/>
        <v>35.200000000000003</v>
      </c>
    </row>
    <row r="22" spans="1:8">
      <c r="A22" s="425" t="s">
        <v>19</v>
      </c>
      <c r="B22" s="2" t="s">
        <v>26</v>
      </c>
      <c r="C22" s="27">
        <v>21</v>
      </c>
      <c r="D22" s="27">
        <v>16</v>
      </c>
      <c r="E22" s="27">
        <v>15</v>
      </c>
      <c r="F22" s="27">
        <v>52</v>
      </c>
      <c r="G22" s="28">
        <f t="shared" si="0"/>
        <v>5.2</v>
      </c>
      <c r="H22" s="19">
        <f t="shared" si="1"/>
        <v>57.2</v>
      </c>
    </row>
    <row r="23" spans="1:8">
      <c r="A23" s="425"/>
      <c r="B23" s="2" t="s">
        <v>208</v>
      </c>
      <c r="C23" s="27">
        <v>4</v>
      </c>
      <c r="D23" s="27">
        <v>4</v>
      </c>
      <c r="E23" s="27">
        <v>8</v>
      </c>
      <c r="F23" s="27">
        <v>16</v>
      </c>
      <c r="G23" s="28">
        <f t="shared" si="0"/>
        <v>1.6</v>
      </c>
      <c r="H23" s="19">
        <f t="shared" si="1"/>
        <v>17.600000000000001</v>
      </c>
    </row>
    <row r="24" spans="1:8" ht="15" thickBot="1">
      <c r="A24" s="425" t="s">
        <v>19</v>
      </c>
      <c r="B24" s="2" t="s">
        <v>27</v>
      </c>
      <c r="C24" s="27">
        <v>18</v>
      </c>
      <c r="D24" s="27">
        <v>13</v>
      </c>
      <c r="E24" s="27">
        <v>18</v>
      </c>
      <c r="F24" s="27">
        <v>49</v>
      </c>
      <c r="G24" s="28">
        <f t="shared" si="0"/>
        <v>4.9000000000000004</v>
      </c>
      <c r="H24" s="19">
        <f t="shared" si="1"/>
        <v>53.9</v>
      </c>
    </row>
    <row r="25" spans="1:8" ht="15" thickBot="1">
      <c r="A25" s="424" t="s">
        <v>28</v>
      </c>
      <c r="B25" s="115" t="s">
        <v>1</v>
      </c>
      <c r="C25" s="116">
        <v>3</v>
      </c>
      <c r="D25" s="116">
        <v>13</v>
      </c>
      <c r="E25" s="116">
        <v>15</v>
      </c>
      <c r="F25" s="116">
        <v>31</v>
      </c>
      <c r="G25" s="117">
        <f t="shared" si="0"/>
        <v>3.1</v>
      </c>
      <c r="H25" s="118">
        <f t="shared" si="1"/>
        <v>34.1</v>
      </c>
    </row>
    <row r="26" spans="1:8">
      <c r="A26" s="424" t="s">
        <v>28</v>
      </c>
      <c r="B26" s="3" t="s">
        <v>29</v>
      </c>
      <c r="C26" s="29"/>
      <c r="D26" s="29">
        <v>1</v>
      </c>
      <c r="E26" s="29">
        <v>4</v>
      </c>
      <c r="F26" s="29">
        <v>5</v>
      </c>
      <c r="G26" s="30">
        <f t="shared" si="0"/>
        <v>0.5</v>
      </c>
      <c r="H26" s="20">
        <f t="shared" si="1"/>
        <v>5.5</v>
      </c>
    </row>
    <row r="27" spans="1:8">
      <c r="A27" s="424" t="s">
        <v>28</v>
      </c>
      <c r="B27" s="3" t="s">
        <v>30</v>
      </c>
      <c r="C27" s="29">
        <v>2</v>
      </c>
      <c r="D27" s="29">
        <v>8</v>
      </c>
      <c r="E27" s="29">
        <v>9</v>
      </c>
      <c r="F27" s="29">
        <v>19</v>
      </c>
      <c r="G27" s="30">
        <f t="shared" si="0"/>
        <v>1.9000000000000001</v>
      </c>
      <c r="H27" s="20">
        <f t="shared" si="1"/>
        <v>20.9</v>
      </c>
    </row>
    <row r="28" spans="1:8" ht="15" thickBot="1">
      <c r="A28" s="424" t="s">
        <v>28</v>
      </c>
      <c r="B28" s="3" t="s">
        <v>31</v>
      </c>
      <c r="C28" s="29">
        <v>1</v>
      </c>
      <c r="D28" s="29">
        <v>4</v>
      </c>
      <c r="E28" s="29">
        <v>2</v>
      </c>
      <c r="F28" s="29">
        <v>7</v>
      </c>
      <c r="G28" s="30">
        <f t="shared" si="0"/>
        <v>0.70000000000000007</v>
      </c>
      <c r="H28" s="20">
        <f t="shared" si="1"/>
        <v>7.7</v>
      </c>
    </row>
    <row r="29" spans="1:8" ht="15" thickBot="1">
      <c r="A29" s="420" t="s">
        <v>32</v>
      </c>
      <c r="B29" s="131" t="s">
        <v>1</v>
      </c>
      <c r="C29" s="132">
        <v>87</v>
      </c>
      <c r="D29" s="132">
        <v>102</v>
      </c>
      <c r="E29" s="132">
        <v>89</v>
      </c>
      <c r="F29" s="132">
        <v>278</v>
      </c>
      <c r="G29" s="133">
        <f t="shared" si="0"/>
        <v>27.8</v>
      </c>
      <c r="H29" s="134">
        <f t="shared" si="1"/>
        <v>305.8</v>
      </c>
    </row>
    <row r="30" spans="1:8">
      <c r="A30" s="420" t="s">
        <v>32</v>
      </c>
      <c r="B30" s="4" t="s">
        <v>33</v>
      </c>
      <c r="C30" s="31">
        <v>9</v>
      </c>
      <c r="D30" s="31">
        <v>14</v>
      </c>
      <c r="E30" s="31">
        <v>9</v>
      </c>
      <c r="F30" s="31">
        <v>32</v>
      </c>
      <c r="G30" s="32">
        <f t="shared" si="0"/>
        <v>3.2</v>
      </c>
      <c r="H30" s="21">
        <f t="shared" si="1"/>
        <v>35.200000000000003</v>
      </c>
    </row>
    <row r="31" spans="1:8">
      <c r="A31" s="420" t="s">
        <v>32</v>
      </c>
      <c r="B31" s="4" t="s">
        <v>34</v>
      </c>
      <c r="C31" s="31">
        <v>14</v>
      </c>
      <c r="D31" s="31">
        <v>8</v>
      </c>
      <c r="E31" s="31">
        <v>14</v>
      </c>
      <c r="F31" s="31">
        <v>36</v>
      </c>
      <c r="G31" s="32">
        <f t="shared" si="0"/>
        <v>3.6</v>
      </c>
      <c r="H31" s="21">
        <f t="shared" si="1"/>
        <v>39.6</v>
      </c>
    </row>
    <row r="32" spans="1:8">
      <c r="A32" s="420" t="s">
        <v>32</v>
      </c>
      <c r="B32" s="4" t="s">
        <v>35</v>
      </c>
      <c r="C32" s="31">
        <v>8</v>
      </c>
      <c r="D32" s="31">
        <v>9</v>
      </c>
      <c r="E32" s="31">
        <v>9</v>
      </c>
      <c r="F32" s="31">
        <v>26</v>
      </c>
      <c r="G32" s="32">
        <f t="shared" si="0"/>
        <v>2.6</v>
      </c>
      <c r="H32" s="21">
        <f t="shared" si="1"/>
        <v>28.6</v>
      </c>
    </row>
    <row r="33" spans="1:9" ht="15" thickBot="1">
      <c r="A33" s="420" t="s">
        <v>32</v>
      </c>
      <c r="B33" s="4" t="s">
        <v>36</v>
      </c>
      <c r="C33" s="31">
        <v>56</v>
      </c>
      <c r="D33" s="31">
        <v>71</v>
      </c>
      <c r="E33" s="31">
        <v>57</v>
      </c>
      <c r="F33" s="31">
        <v>184</v>
      </c>
      <c r="G33" s="32">
        <f t="shared" si="0"/>
        <v>18.400000000000002</v>
      </c>
      <c r="H33" s="21">
        <f t="shared" si="1"/>
        <v>202.4</v>
      </c>
    </row>
    <row r="34" spans="1:9" ht="15" thickBot="1">
      <c r="A34" s="421" t="s">
        <v>37</v>
      </c>
      <c r="B34" s="135" t="s">
        <v>1</v>
      </c>
      <c r="C34" s="136">
        <v>140</v>
      </c>
      <c r="D34" s="136">
        <v>135</v>
      </c>
      <c r="E34" s="136">
        <v>153</v>
      </c>
      <c r="F34" s="136">
        <v>428</v>
      </c>
      <c r="G34" s="137">
        <f t="shared" si="0"/>
        <v>42.800000000000004</v>
      </c>
      <c r="H34" s="138">
        <f t="shared" si="1"/>
        <v>470.8</v>
      </c>
    </row>
    <row r="35" spans="1:9">
      <c r="A35" s="421" t="s">
        <v>37</v>
      </c>
      <c r="B35" s="5" t="s">
        <v>38</v>
      </c>
      <c r="C35" s="33">
        <v>19</v>
      </c>
      <c r="D35" s="33">
        <v>15</v>
      </c>
      <c r="E35" s="33">
        <v>17</v>
      </c>
      <c r="F35" s="33">
        <v>51</v>
      </c>
      <c r="G35" s="34">
        <f t="shared" si="0"/>
        <v>5.1000000000000005</v>
      </c>
      <c r="H35" s="22">
        <f t="shared" si="1"/>
        <v>56.1</v>
      </c>
    </row>
    <row r="36" spans="1:9">
      <c r="A36" s="421" t="s">
        <v>37</v>
      </c>
      <c r="B36" s="5" t="s">
        <v>39</v>
      </c>
      <c r="C36" s="33">
        <v>10</v>
      </c>
      <c r="D36" s="33">
        <v>10</v>
      </c>
      <c r="E36" s="33">
        <v>12</v>
      </c>
      <c r="F36" s="33">
        <v>32</v>
      </c>
      <c r="G36" s="34">
        <f t="shared" si="0"/>
        <v>3.2</v>
      </c>
      <c r="H36" s="22">
        <f t="shared" si="1"/>
        <v>35.200000000000003</v>
      </c>
    </row>
    <row r="37" spans="1:9">
      <c r="A37" s="421" t="s">
        <v>37</v>
      </c>
      <c r="B37" s="5" t="s">
        <v>40</v>
      </c>
      <c r="C37" s="33">
        <v>47</v>
      </c>
      <c r="D37" s="33">
        <v>37</v>
      </c>
      <c r="E37" s="33">
        <v>38</v>
      </c>
      <c r="F37" s="33">
        <v>122</v>
      </c>
      <c r="G37" s="34">
        <f t="shared" si="0"/>
        <v>12.200000000000001</v>
      </c>
      <c r="H37" s="22">
        <f t="shared" si="1"/>
        <v>134.19999999999999</v>
      </c>
    </row>
    <row r="38" spans="1:9">
      <c r="A38" s="421" t="s">
        <v>37</v>
      </c>
      <c r="B38" s="5" t="s">
        <v>41</v>
      </c>
      <c r="C38" s="33">
        <v>18</v>
      </c>
      <c r="D38" s="33">
        <v>18</v>
      </c>
      <c r="E38" s="33">
        <v>18</v>
      </c>
      <c r="F38" s="33">
        <v>54</v>
      </c>
      <c r="G38" s="34">
        <f t="shared" si="0"/>
        <v>5.4</v>
      </c>
      <c r="H38" s="22">
        <f t="shared" si="1"/>
        <v>59.4</v>
      </c>
    </row>
    <row r="39" spans="1:9">
      <c r="A39" s="421" t="s">
        <v>37</v>
      </c>
      <c r="B39" s="5" t="s">
        <v>42</v>
      </c>
      <c r="C39" s="33">
        <v>14</v>
      </c>
      <c r="D39" s="33">
        <v>20</v>
      </c>
      <c r="E39" s="33">
        <v>23</v>
      </c>
      <c r="F39" s="33">
        <v>57</v>
      </c>
      <c r="G39" s="34">
        <f t="shared" si="0"/>
        <v>5.7</v>
      </c>
      <c r="H39" s="22">
        <f t="shared" si="1"/>
        <v>62.7</v>
      </c>
    </row>
    <row r="40" spans="1:9" ht="15" thickBot="1">
      <c r="A40" s="421" t="s">
        <v>37</v>
      </c>
      <c r="B40" s="5" t="s">
        <v>43</v>
      </c>
      <c r="C40" s="33">
        <v>32</v>
      </c>
      <c r="D40" s="33">
        <v>35</v>
      </c>
      <c r="E40" s="33">
        <v>45</v>
      </c>
      <c r="F40" s="33">
        <v>112</v>
      </c>
      <c r="G40" s="34">
        <f t="shared" si="0"/>
        <v>11.200000000000001</v>
      </c>
      <c r="H40" s="22">
        <f t="shared" si="1"/>
        <v>123.2</v>
      </c>
    </row>
    <row r="41" spans="1:9" ht="15" thickBot="1">
      <c r="A41" s="422" t="s">
        <v>44</v>
      </c>
      <c r="B41" s="123" t="s">
        <v>1</v>
      </c>
      <c r="C41" s="124">
        <f>SUM(C42:C44)</f>
        <v>130</v>
      </c>
      <c r="D41" s="124">
        <f t="shared" ref="D41:H41" si="3">SUM(D42:D44)</f>
        <v>150</v>
      </c>
      <c r="E41" s="124">
        <f t="shared" si="3"/>
        <v>166</v>
      </c>
      <c r="F41" s="124">
        <f t="shared" si="3"/>
        <v>446</v>
      </c>
      <c r="G41" s="124">
        <f t="shared" si="3"/>
        <v>44.6</v>
      </c>
      <c r="H41" s="139">
        <f t="shared" si="3"/>
        <v>490.6</v>
      </c>
    </row>
    <row r="42" spans="1:9">
      <c r="A42" s="422" t="s">
        <v>44</v>
      </c>
      <c r="B42" s="1" t="s">
        <v>45</v>
      </c>
      <c r="C42" s="25">
        <v>25</v>
      </c>
      <c r="D42" s="25">
        <v>34</v>
      </c>
      <c r="E42" s="25">
        <v>46</v>
      </c>
      <c r="F42" s="25">
        <v>105</v>
      </c>
      <c r="G42" s="26">
        <f t="shared" si="0"/>
        <v>10.5</v>
      </c>
      <c r="H42" s="18">
        <f t="shared" si="1"/>
        <v>115.5</v>
      </c>
    </row>
    <row r="43" spans="1:9">
      <c r="A43" s="422" t="s">
        <v>44</v>
      </c>
      <c r="B43" s="1" t="s">
        <v>46</v>
      </c>
      <c r="C43" s="25">
        <v>47</v>
      </c>
      <c r="D43" s="25">
        <v>74</v>
      </c>
      <c r="E43" s="25">
        <v>61</v>
      </c>
      <c r="F43" s="25">
        <v>182</v>
      </c>
      <c r="G43" s="26">
        <f t="shared" si="0"/>
        <v>18.2</v>
      </c>
      <c r="H43" s="18">
        <f t="shared" si="1"/>
        <v>200.2</v>
      </c>
    </row>
    <row r="44" spans="1:9" ht="15" thickBot="1">
      <c r="A44" s="422" t="s">
        <v>44</v>
      </c>
      <c r="B44" s="103" t="s">
        <v>202</v>
      </c>
      <c r="C44" s="25">
        <v>58</v>
      </c>
      <c r="D44" s="25">
        <v>42</v>
      </c>
      <c r="E44" s="25">
        <v>59</v>
      </c>
      <c r="F44" s="25">
        <v>159</v>
      </c>
      <c r="G44" s="26">
        <f t="shared" si="0"/>
        <v>15.9</v>
      </c>
      <c r="H44" s="18">
        <f t="shared" si="1"/>
        <v>174.9</v>
      </c>
      <c r="I44" t="s">
        <v>207</v>
      </c>
    </row>
    <row r="45" spans="1:9" ht="15" thickBot="1">
      <c r="A45" s="425" t="s">
        <v>47</v>
      </c>
      <c r="B45" s="127" t="s">
        <v>1</v>
      </c>
      <c r="C45" s="128">
        <v>7</v>
      </c>
      <c r="D45" s="128">
        <v>4</v>
      </c>
      <c r="E45" s="128">
        <v>8</v>
      </c>
      <c r="F45" s="128">
        <v>19</v>
      </c>
      <c r="G45" s="129">
        <f t="shared" si="0"/>
        <v>1.9000000000000001</v>
      </c>
      <c r="H45" s="130">
        <f t="shared" si="1"/>
        <v>20.9</v>
      </c>
    </row>
    <row r="46" spans="1:9" ht="15" thickBot="1">
      <c r="A46" s="425" t="s">
        <v>47</v>
      </c>
      <c r="B46" s="2" t="s">
        <v>48</v>
      </c>
      <c r="C46" s="27">
        <v>7</v>
      </c>
      <c r="D46" s="27">
        <v>4</v>
      </c>
      <c r="E46" s="27">
        <v>8</v>
      </c>
      <c r="F46" s="27">
        <v>19</v>
      </c>
      <c r="G46" s="28">
        <f t="shared" si="0"/>
        <v>1.9000000000000001</v>
      </c>
      <c r="H46" s="19">
        <f t="shared" si="1"/>
        <v>20.9</v>
      </c>
    </row>
    <row r="47" spans="1:9" ht="15" thickBot="1">
      <c r="A47" s="424" t="s">
        <v>49</v>
      </c>
      <c r="B47" s="115" t="s">
        <v>1</v>
      </c>
      <c r="C47" s="116">
        <v>18</v>
      </c>
      <c r="D47" s="116">
        <v>21</v>
      </c>
      <c r="E47" s="116">
        <v>28</v>
      </c>
      <c r="F47" s="116">
        <v>67</v>
      </c>
      <c r="G47" s="117">
        <f t="shared" si="0"/>
        <v>6.7</v>
      </c>
      <c r="H47" s="118">
        <f t="shared" si="1"/>
        <v>73.7</v>
      </c>
    </row>
    <row r="48" spans="1:9">
      <c r="A48" s="424" t="s">
        <v>49</v>
      </c>
      <c r="B48" s="3" t="s">
        <v>50</v>
      </c>
      <c r="C48" s="29">
        <v>7</v>
      </c>
      <c r="D48" s="29">
        <v>9</v>
      </c>
      <c r="E48" s="29">
        <v>13</v>
      </c>
      <c r="F48" s="29">
        <v>29</v>
      </c>
      <c r="G48" s="30">
        <f t="shared" si="0"/>
        <v>2.9000000000000004</v>
      </c>
      <c r="H48" s="20">
        <f t="shared" si="1"/>
        <v>31.9</v>
      </c>
    </row>
    <row r="49" spans="1:8">
      <c r="A49" s="424" t="s">
        <v>49</v>
      </c>
      <c r="B49" s="3" t="s">
        <v>51</v>
      </c>
      <c r="C49" s="29">
        <v>3</v>
      </c>
      <c r="D49" s="29">
        <v>2</v>
      </c>
      <c r="E49" s="29">
        <v>3</v>
      </c>
      <c r="F49" s="29">
        <v>8</v>
      </c>
      <c r="G49" s="30">
        <f t="shared" si="0"/>
        <v>0.8</v>
      </c>
      <c r="H49" s="20">
        <f t="shared" si="1"/>
        <v>8.8000000000000007</v>
      </c>
    </row>
    <row r="50" spans="1:8" ht="15" thickBot="1">
      <c r="A50" s="424" t="s">
        <v>49</v>
      </c>
      <c r="B50" s="3" t="s">
        <v>52</v>
      </c>
      <c r="C50" s="29">
        <v>8</v>
      </c>
      <c r="D50" s="29">
        <v>10</v>
      </c>
      <c r="E50" s="29">
        <v>12</v>
      </c>
      <c r="F50" s="29">
        <v>30</v>
      </c>
      <c r="G50" s="30">
        <f t="shared" si="0"/>
        <v>3</v>
      </c>
      <c r="H50" s="20">
        <f t="shared" si="1"/>
        <v>33</v>
      </c>
    </row>
    <row r="51" spans="1:8" ht="15" thickBot="1">
      <c r="A51" s="420" t="s">
        <v>53</v>
      </c>
      <c r="B51" s="131" t="s">
        <v>1</v>
      </c>
      <c r="C51" s="132">
        <v>18</v>
      </c>
      <c r="D51" s="132">
        <v>10</v>
      </c>
      <c r="E51" s="132">
        <v>6</v>
      </c>
      <c r="F51" s="132">
        <v>34</v>
      </c>
      <c r="G51" s="133">
        <f t="shared" si="0"/>
        <v>3.4000000000000004</v>
      </c>
      <c r="H51" s="134">
        <f t="shared" si="1"/>
        <v>37.4</v>
      </c>
    </row>
    <row r="52" spans="1:8">
      <c r="A52" s="420" t="s">
        <v>53</v>
      </c>
      <c r="B52" s="4" t="s">
        <v>54</v>
      </c>
      <c r="C52" s="31">
        <v>2</v>
      </c>
      <c r="D52" s="31">
        <v>5</v>
      </c>
      <c r="E52" s="31">
        <v>3</v>
      </c>
      <c r="F52" s="31">
        <v>10</v>
      </c>
      <c r="G52" s="32">
        <f t="shared" si="0"/>
        <v>1</v>
      </c>
      <c r="H52" s="21">
        <f t="shared" si="1"/>
        <v>11</v>
      </c>
    </row>
    <row r="53" spans="1:8" ht="15" thickBot="1">
      <c r="A53" s="420" t="s">
        <v>53</v>
      </c>
      <c r="B53" s="4" t="s">
        <v>55</v>
      </c>
      <c r="C53" s="31">
        <v>16</v>
      </c>
      <c r="D53" s="31">
        <v>5</v>
      </c>
      <c r="E53" s="31">
        <v>3</v>
      </c>
      <c r="F53" s="31">
        <v>24</v>
      </c>
      <c r="G53" s="32">
        <f t="shared" si="0"/>
        <v>2.4000000000000004</v>
      </c>
      <c r="H53" s="21">
        <f t="shared" si="1"/>
        <v>26.4</v>
      </c>
    </row>
    <row r="54" spans="1:8" ht="15" thickBot="1">
      <c r="A54" s="421" t="s">
        <v>56</v>
      </c>
      <c r="B54" s="135" t="s">
        <v>1</v>
      </c>
      <c r="C54" s="136">
        <v>14</v>
      </c>
      <c r="D54" s="136">
        <v>11</v>
      </c>
      <c r="E54" s="136">
        <v>18</v>
      </c>
      <c r="F54" s="136">
        <v>43</v>
      </c>
      <c r="G54" s="137">
        <f t="shared" si="0"/>
        <v>4.3</v>
      </c>
      <c r="H54" s="138">
        <f t="shared" si="1"/>
        <v>47.3</v>
      </c>
    </row>
    <row r="55" spans="1:8">
      <c r="A55" s="421" t="s">
        <v>56</v>
      </c>
      <c r="B55" s="5" t="s">
        <v>57</v>
      </c>
      <c r="C55" s="33">
        <v>11</v>
      </c>
      <c r="D55" s="33">
        <v>8</v>
      </c>
      <c r="E55" s="33">
        <v>12</v>
      </c>
      <c r="F55" s="33">
        <v>31</v>
      </c>
      <c r="G55" s="34">
        <f t="shared" si="0"/>
        <v>3.1</v>
      </c>
      <c r="H55" s="22">
        <f t="shared" si="1"/>
        <v>34.1</v>
      </c>
    </row>
    <row r="56" spans="1:8">
      <c r="A56" s="421" t="s">
        <v>56</v>
      </c>
      <c r="B56" s="5" t="s">
        <v>58</v>
      </c>
      <c r="C56" s="33"/>
      <c r="D56" s="33"/>
      <c r="E56" s="33">
        <v>1</v>
      </c>
      <c r="F56" s="33">
        <v>1</v>
      </c>
      <c r="G56" s="34">
        <f t="shared" si="0"/>
        <v>0.1</v>
      </c>
      <c r="H56" s="22">
        <f t="shared" si="1"/>
        <v>1.1000000000000001</v>
      </c>
    </row>
    <row r="57" spans="1:8" ht="15" thickBot="1">
      <c r="A57" s="421" t="s">
        <v>56</v>
      </c>
      <c r="B57" s="5" t="s">
        <v>59</v>
      </c>
      <c r="C57" s="33">
        <v>3</v>
      </c>
      <c r="D57" s="33">
        <v>3</v>
      </c>
      <c r="E57" s="33">
        <v>5</v>
      </c>
      <c r="F57" s="33">
        <v>11</v>
      </c>
      <c r="G57" s="34">
        <f t="shared" si="0"/>
        <v>1.1000000000000001</v>
      </c>
      <c r="H57" s="22">
        <f t="shared" si="1"/>
        <v>12.1</v>
      </c>
    </row>
    <row r="58" spans="1:8" ht="15" thickBot="1">
      <c r="A58" s="422" t="s">
        <v>60</v>
      </c>
      <c r="B58" s="123" t="s">
        <v>1</v>
      </c>
      <c r="C58" s="124">
        <v>38</v>
      </c>
      <c r="D58" s="124">
        <v>16</v>
      </c>
      <c r="E58" s="124">
        <v>23</v>
      </c>
      <c r="F58" s="124">
        <v>77</v>
      </c>
      <c r="G58" s="125">
        <f t="shared" si="0"/>
        <v>7.7</v>
      </c>
      <c r="H58" s="126">
        <f t="shared" si="1"/>
        <v>84.7</v>
      </c>
    </row>
    <row r="59" spans="1:8" ht="15" thickBot="1">
      <c r="A59" s="422" t="s">
        <v>60</v>
      </c>
      <c r="B59" s="1" t="s">
        <v>61</v>
      </c>
      <c r="C59" s="25">
        <v>38</v>
      </c>
      <c r="D59" s="25">
        <v>16</v>
      </c>
      <c r="E59" s="25">
        <v>23</v>
      </c>
      <c r="F59" s="25">
        <v>77</v>
      </c>
      <c r="G59" s="26">
        <f t="shared" si="0"/>
        <v>7.7</v>
      </c>
      <c r="H59" s="18">
        <f t="shared" si="1"/>
        <v>84.7</v>
      </c>
    </row>
    <row r="60" spans="1:8" ht="15" thickBot="1">
      <c r="A60" s="423" t="s">
        <v>62</v>
      </c>
      <c r="B60" s="119" t="s">
        <v>1</v>
      </c>
      <c r="C60" s="120">
        <v>154</v>
      </c>
      <c r="D60" s="120">
        <v>159</v>
      </c>
      <c r="E60" s="120">
        <v>185</v>
      </c>
      <c r="F60" s="120">
        <v>498</v>
      </c>
      <c r="G60" s="121">
        <f t="shared" si="0"/>
        <v>49.800000000000004</v>
      </c>
      <c r="H60" s="122">
        <f t="shared" si="1"/>
        <v>547.79999999999995</v>
      </c>
    </row>
    <row r="61" spans="1:8">
      <c r="A61" s="423" t="s">
        <v>62</v>
      </c>
      <c r="B61" s="6" t="s">
        <v>63</v>
      </c>
      <c r="C61" s="35">
        <v>17</v>
      </c>
      <c r="D61" s="35">
        <v>21</v>
      </c>
      <c r="E61" s="35">
        <v>19</v>
      </c>
      <c r="F61" s="35">
        <v>57</v>
      </c>
      <c r="G61" s="36">
        <f t="shared" si="0"/>
        <v>5.7</v>
      </c>
      <c r="H61" s="23">
        <f t="shared" si="1"/>
        <v>62.7</v>
      </c>
    </row>
    <row r="62" spans="1:8">
      <c r="A62" s="423" t="s">
        <v>62</v>
      </c>
      <c r="B62" s="6" t="s">
        <v>64</v>
      </c>
      <c r="C62" s="35">
        <v>19</v>
      </c>
      <c r="D62" s="35">
        <v>12</v>
      </c>
      <c r="E62" s="35">
        <v>20</v>
      </c>
      <c r="F62" s="35">
        <v>51</v>
      </c>
      <c r="G62" s="36">
        <f t="shared" si="0"/>
        <v>5.1000000000000005</v>
      </c>
      <c r="H62" s="23">
        <f t="shared" si="1"/>
        <v>56.1</v>
      </c>
    </row>
    <row r="63" spans="1:8">
      <c r="A63" s="423" t="s">
        <v>62</v>
      </c>
      <c r="B63" s="6" t="s">
        <v>65</v>
      </c>
      <c r="C63" s="35">
        <v>34</v>
      </c>
      <c r="D63" s="35">
        <v>28</v>
      </c>
      <c r="E63" s="35">
        <v>42</v>
      </c>
      <c r="F63" s="35">
        <v>104</v>
      </c>
      <c r="G63" s="36">
        <f t="shared" si="0"/>
        <v>10.4</v>
      </c>
      <c r="H63" s="23">
        <f t="shared" si="1"/>
        <v>114.4</v>
      </c>
    </row>
    <row r="64" spans="1:8">
      <c r="A64" s="423" t="s">
        <v>62</v>
      </c>
      <c r="B64" s="6" t="s">
        <v>66</v>
      </c>
      <c r="C64" s="35">
        <v>60</v>
      </c>
      <c r="D64" s="35">
        <v>69</v>
      </c>
      <c r="E64" s="35">
        <v>80</v>
      </c>
      <c r="F64" s="35">
        <v>209</v>
      </c>
      <c r="G64" s="36">
        <f t="shared" si="0"/>
        <v>20.900000000000002</v>
      </c>
      <c r="H64" s="23">
        <f t="shared" si="1"/>
        <v>229.9</v>
      </c>
    </row>
    <row r="65" spans="1:8">
      <c r="A65" s="423" t="s">
        <v>62</v>
      </c>
      <c r="B65" s="6" t="s">
        <v>67</v>
      </c>
      <c r="C65" s="35">
        <v>9</v>
      </c>
      <c r="D65" s="35">
        <v>13</v>
      </c>
      <c r="E65" s="35">
        <v>15</v>
      </c>
      <c r="F65" s="35">
        <v>37</v>
      </c>
      <c r="G65" s="36">
        <f t="shared" si="0"/>
        <v>3.7</v>
      </c>
      <c r="H65" s="23">
        <f t="shared" si="1"/>
        <v>40.700000000000003</v>
      </c>
    </row>
    <row r="66" spans="1:8">
      <c r="A66" s="423" t="s">
        <v>62</v>
      </c>
      <c r="B66" s="6" t="s">
        <v>68</v>
      </c>
      <c r="C66" s="35">
        <v>7</v>
      </c>
      <c r="D66" s="35">
        <v>9</v>
      </c>
      <c r="E66" s="35">
        <v>8</v>
      </c>
      <c r="F66" s="35">
        <v>24</v>
      </c>
      <c r="G66" s="36">
        <f t="shared" si="0"/>
        <v>2.4000000000000004</v>
      </c>
      <c r="H66" s="23">
        <f t="shared" si="1"/>
        <v>26.4</v>
      </c>
    </row>
    <row r="67" spans="1:8" ht="15" thickBot="1">
      <c r="A67" s="423" t="s">
        <v>62</v>
      </c>
      <c r="B67" s="6" t="s">
        <v>69</v>
      </c>
      <c r="C67" s="35">
        <v>8</v>
      </c>
      <c r="D67" s="35">
        <v>7</v>
      </c>
      <c r="E67" s="35">
        <v>1</v>
      </c>
      <c r="F67" s="35">
        <v>16</v>
      </c>
      <c r="G67" s="36">
        <f t="shared" si="0"/>
        <v>1.6</v>
      </c>
      <c r="H67" s="23">
        <f t="shared" si="1"/>
        <v>17.600000000000001</v>
      </c>
    </row>
    <row r="68" spans="1:8" ht="15" thickBot="1">
      <c r="A68" s="424" t="s">
        <v>70</v>
      </c>
      <c r="B68" s="115" t="s">
        <v>1</v>
      </c>
      <c r="C68" s="116">
        <v>98</v>
      </c>
      <c r="D68" s="116">
        <v>83</v>
      </c>
      <c r="E68" s="116">
        <v>101</v>
      </c>
      <c r="F68" s="116">
        <v>282</v>
      </c>
      <c r="G68" s="117">
        <f t="shared" si="0"/>
        <v>28.200000000000003</v>
      </c>
      <c r="H68" s="118">
        <f t="shared" si="1"/>
        <v>310.2</v>
      </c>
    </row>
    <row r="69" spans="1:8">
      <c r="A69" s="424" t="s">
        <v>70</v>
      </c>
      <c r="B69" s="3" t="s">
        <v>71</v>
      </c>
      <c r="C69" s="29">
        <v>3</v>
      </c>
      <c r="D69" s="29">
        <v>9</v>
      </c>
      <c r="E69" s="29">
        <v>15</v>
      </c>
      <c r="F69" s="29">
        <v>27</v>
      </c>
      <c r="G69" s="30">
        <f t="shared" si="0"/>
        <v>2.7</v>
      </c>
      <c r="H69" s="20">
        <f t="shared" si="1"/>
        <v>29.7</v>
      </c>
    </row>
    <row r="70" spans="1:8">
      <c r="A70" s="424" t="s">
        <v>70</v>
      </c>
      <c r="B70" s="3" t="s">
        <v>72</v>
      </c>
      <c r="C70" s="29">
        <v>23</v>
      </c>
      <c r="D70" s="29">
        <v>15</v>
      </c>
      <c r="E70" s="29">
        <v>16</v>
      </c>
      <c r="F70" s="29">
        <v>54</v>
      </c>
      <c r="G70" s="30">
        <f t="shared" si="0"/>
        <v>5.4</v>
      </c>
      <c r="H70" s="20">
        <f t="shared" si="1"/>
        <v>59.4</v>
      </c>
    </row>
    <row r="71" spans="1:8">
      <c r="A71" s="424" t="s">
        <v>70</v>
      </c>
      <c r="B71" s="3" t="s">
        <v>73</v>
      </c>
      <c r="C71" s="29">
        <v>17</v>
      </c>
      <c r="D71" s="29">
        <v>17</v>
      </c>
      <c r="E71" s="29">
        <v>19</v>
      </c>
      <c r="F71" s="29">
        <v>53</v>
      </c>
      <c r="G71" s="30">
        <f t="shared" ref="G71:G135" si="4">SUM(F71*0.1)</f>
        <v>5.3000000000000007</v>
      </c>
      <c r="H71" s="20">
        <f t="shared" ref="H71:H135" si="5">SUM(F71+G71)</f>
        <v>58.3</v>
      </c>
    </row>
    <row r="72" spans="1:8">
      <c r="A72" s="424" t="s">
        <v>70</v>
      </c>
      <c r="B72" s="3" t="s">
        <v>74</v>
      </c>
      <c r="C72" s="29">
        <v>31</v>
      </c>
      <c r="D72" s="29">
        <v>20</v>
      </c>
      <c r="E72" s="29">
        <v>30</v>
      </c>
      <c r="F72" s="29">
        <v>81</v>
      </c>
      <c r="G72" s="30">
        <f t="shared" si="4"/>
        <v>8.1</v>
      </c>
      <c r="H72" s="20">
        <f t="shared" si="5"/>
        <v>89.1</v>
      </c>
    </row>
    <row r="73" spans="1:8" ht="15" thickBot="1">
      <c r="A73" s="424" t="s">
        <v>70</v>
      </c>
      <c r="B73" s="3" t="s">
        <v>75</v>
      </c>
      <c r="C73" s="29">
        <v>24</v>
      </c>
      <c r="D73" s="29">
        <v>22</v>
      </c>
      <c r="E73" s="29">
        <v>21</v>
      </c>
      <c r="F73" s="29">
        <v>67</v>
      </c>
      <c r="G73" s="30">
        <f t="shared" si="4"/>
        <v>6.7</v>
      </c>
      <c r="H73" s="20">
        <f t="shared" si="5"/>
        <v>73.7</v>
      </c>
    </row>
    <row r="74" spans="1:8" ht="15" thickBot="1">
      <c r="A74" s="420" t="s">
        <v>76</v>
      </c>
      <c r="B74" s="131" t="s">
        <v>1</v>
      </c>
      <c r="C74" s="132">
        <v>139</v>
      </c>
      <c r="D74" s="132">
        <v>124</v>
      </c>
      <c r="E74" s="132">
        <v>156</v>
      </c>
      <c r="F74" s="132">
        <v>419</v>
      </c>
      <c r="G74" s="133">
        <f t="shared" si="4"/>
        <v>41.900000000000006</v>
      </c>
      <c r="H74" s="134">
        <f t="shared" si="5"/>
        <v>460.9</v>
      </c>
    </row>
    <row r="75" spans="1:8">
      <c r="A75" s="420" t="s">
        <v>76</v>
      </c>
      <c r="B75" s="4" t="s">
        <v>77</v>
      </c>
      <c r="C75" s="31">
        <v>35</v>
      </c>
      <c r="D75" s="31">
        <v>28</v>
      </c>
      <c r="E75" s="31">
        <v>39</v>
      </c>
      <c r="F75" s="31">
        <v>102</v>
      </c>
      <c r="G75" s="32">
        <f t="shared" si="4"/>
        <v>10.200000000000001</v>
      </c>
      <c r="H75" s="21">
        <f t="shared" si="5"/>
        <v>112.2</v>
      </c>
    </row>
    <row r="76" spans="1:8">
      <c r="A76" s="420" t="s">
        <v>76</v>
      </c>
      <c r="B76" s="4" t="s">
        <v>78</v>
      </c>
      <c r="C76" s="31">
        <v>10</v>
      </c>
      <c r="D76" s="31">
        <v>15</v>
      </c>
      <c r="E76" s="31">
        <v>5</v>
      </c>
      <c r="F76" s="31">
        <v>30</v>
      </c>
      <c r="G76" s="32">
        <f t="shared" si="4"/>
        <v>3</v>
      </c>
      <c r="H76" s="21">
        <f t="shared" si="5"/>
        <v>33</v>
      </c>
    </row>
    <row r="77" spans="1:8">
      <c r="A77" s="420" t="s">
        <v>76</v>
      </c>
      <c r="B77" s="4" t="s">
        <v>79</v>
      </c>
      <c r="C77" s="31">
        <v>35</v>
      </c>
      <c r="D77" s="31">
        <v>26</v>
      </c>
      <c r="E77" s="31">
        <v>37</v>
      </c>
      <c r="F77" s="31">
        <v>98</v>
      </c>
      <c r="G77" s="32">
        <f t="shared" si="4"/>
        <v>9.8000000000000007</v>
      </c>
      <c r="H77" s="21">
        <f t="shared" si="5"/>
        <v>107.8</v>
      </c>
    </row>
    <row r="78" spans="1:8">
      <c r="A78" s="420" t="s">
        <v>76</v>
      </c>
      <c r="B78" s="4" t="s">
        <v>80</v>
      </c>
      <c r="C78" s="31">
        <v>22</v>
      </c>
      <c r="D78" s="31">
        <v>20</v>
      </c>
      <c r="E78" s="31">
        <v>16</v>
      </c>
      <c r="F78" s="31">
        <v>58</v>
      </c>
      <c r="G78" s="32">
        <f t="shared" si="4"/>
        <v>5.8000000000000007</v>
      </c>
      <c r="H78" s="21">
        <f t="shared" si="5"/>
        <v>63.8</v>
      </c>
    </row>
    <row r="79" spans="1:8" ht="15" thickBot="1">
      <c r="A79" s="420" t="s">
        <v>76</v>
      </c>
      <c r="B79" s="4" t="s">
        <v>81</v>
      </c>
      <c r="C79" s="31">
        <v>37</v>
      </c>
      <c r="D79" s="31">
        <v>35</v>
      </c>
      <c r="E79" s="31">
        <v>59</v>
      </c>
      <c r="F79" s="31">
        <v>131</v>
      </c>
      <c r="G79" s="32">
        <f t="shared" si="4"/>
        <v>13.100000000000001</v>
      </c>
      <c r="H79" s="21">
        <f t="shared" si="5"/>
        <v>144.1</v>
      </c>
    </row>
    <row r="80" spans="1:8" ht="15" thickBot="1">
      <c r="A80" s="421" t="s">
        <v>82</v>
      </c>
      <c r="B80" s="135" t="s">
        <v>1</v>
      </c>
      <c r="C80" s="136">
        <v>60</v>
      </c>
      <c r="D80" s="136">
        <v>61</v>
      </c>
      <c r="E80" s="136">
        <v>44</v>
      </c>
      <c r="F80" s="136">
        <v>165</v>
      </c>
      <c r="G80" s="137">
        <f t="shared" si="4"/>
        <v>16.5</v>
      </c>
      <c r="H80" s="138">
        <f t="shared" si="5"/>
        <v>181.5</v>
      </c>
    </row>
    <row r="81" spans="1:9" ht="15" thickBot="1">
      <c r="A81" s="421" t="s">
        <v>82</v>
      </c>
      <c r="B81" s="5" t="s">
        <v>83</v>
      </c>
      <c r="C81" s="33">
        <v>60</v>
      </c>
      <c r="D81" s="33">
        <v>61</v>
      </c>
      <c r="E81" s="33">
        <v>44</v>
      </c>
      <c r="F81" s="33">
        <v>165</v>
      </c>
      <c r="G81" s="34">
        <f t="shared" si="4"/>
        <v>16.5</v>
      </c>
      <c r="H81" s="22">
        <f t="shared" si="5"/>
        <v>181.5</v>
      </c>
    </row>
    <row r="82" spans="1:9" ht="15" thickBot="1">
      <c r="A82" s="422" t="s">
        <v>84</v>
      </c>
      <c r="B82" s="123" t="s">
        <v>1</v>
      </c>
      <c r="C82" s="124">
        <v>14</v>
      </c>
      <c r="D82" s="124">
        <v>15</v>
      </c>
      <c r="E82" s="124">
        <v>14</v>
      </c>
      <c r="F82" s="124">
        <v>43</v>
      </c>
      <c r="G82" s="125">
        <f t="shared" si="4"/>
        <v>4.3</v>
      </c>
      <c r="H82" s="126">
        <f t="shared" si="5"/>
        <v>47.3</v>
      </c>
    </row>
    <row r="83" spans="1:9">
      <c r="A83" s="422" t="s">
        <v>84</v>
      </c>
      <c r="B83" s="1" t="s">
        <v>85</v>
      </c>
      <c r="C83" s="25">
        <v>4</v>
      </c>
      <c r="D83" s="25">
        <v>8</v>
      </c>
      <c r="E83" s="25">
        <v>8</v>
      </c>
      <c r="F83" s="25">
        <v>20</v>
      </c>
      <c r="G83" s="26">
        <f t="shared" si="4"/>
        <v>2</v>
      </c>
      <c r="H83" s="18">
        <f t="shared" si="5"/>
        <v>22</v>
      </c>
    </row>
    <row r="84" spans="1:9">
      <c r="A84" s="422" t="s">
        <v>84</v>
      </c>
      <c r="B84" s="1" t="s">
        <v>86</v>
      </c>
      <c r="C84" s="25">
        <v>2</v>
      </c>
      <c r="D84" s="25"/>
      <c r="E84" s="25"/>
      <c r="F84" s="25">
        <v>2</v>
      </c>
      <c r="G84" s="26">
        <f t="shared" si="4"/>
        <v>0.2</v>
      </c>
      <c r="H84" s="18">
        <f t="shared" si="5"/>
        <v>2.2000000000000002</v>
      </c>
    </row>
    <row r="85" spans="1:9" ht="15" thickBot="1">
      <c r="A85" s="422" t="s">
        <v>84</v>
      </c>
      <c r="B85" s="1" t="s">
        <v>87</v>
      </c>
      <c r="C85" s="25">
        <v>8</v>
      </c>
      <c r="D85" s="25">
        <v>7</v>
      </c>
      <c r="E85" s="25">
        <v>6</v>
      </c>
      <c r="F85" s="25">
        <v>21</v>
      </c>
      <c r="G85" s="26">
        <f t="shared" si="4"/>
        <v>2.1</v>
      </c>
      <c r="H85" s="18">
        <f t="shared" si="5"/>
        <v>23.1</v>
      </c>
    </row>
    <row r="86" spans="1:9" ht="15" thickBot="1">
      <c r="A86" s="423" t="s">
        <v>88</v>
      </c>
      <c r="B86" s="119" t="s">
        <v>1</v>
      </c>
      <c r="C86" s="120">
        <v>82</v>
      </c>
      <c r="D86" s="120">
        <v>105</v>
      </c>
      <c r="E86" s="120">
        <v>130</v>
      </c>
      <c r="F86" s="120">
        <v>317</v>
      </c>
      <c r="G86" s="121">
        <f t="shared" si="4"/>
        <v>31.700000000000003</v>
      </c>
      <c r="H86" s="122">
        <f t="shared" si="5"/>
        <v>348.7</v>
      </c>
    </row>
    <row r="87" spans="1:9">
      <c r="A87" s="423" t="s">
        <v>88</v>
      </c>
      <c r="B87" s="6" t="s">
        <v>89</v>
      </c>
      <c r="C87" s="35">
        <v>10</v>
      </c>
      <c r="D87" s="35">
        <v>11</v>
      </c>
      <c r="E87" s="35">
        <v>18</v>
      </c>
      <c r="F87" s="35">
        <v>39</v>
      </c>
      <c r="G87" s="36">
        <f t="shared" si="4"/>
        <v>3.9000000000000004</v>
      </c>
      <c r="H87" s="23">
        <f t="shared" si="5"/>
        <v>42.9</v>
      </c>
    </row>
    <row r="88" spans="1:9">
      <c r="A88" s="423" t="s">
        <v>88</v>
      </c>
      <c r="B88" s="6" t="s">
        <v>90</v>
      </c>
      <c r="C88" s="35">
        <v>24</v>
      </c>
      <c r="D88" s="35">
        <v>27</v>
      </c>
      <c r="E88" s="35">
        <v>27</v>
      </c>
      <c r="F88" s="35">
        <v>78</v>
      </c>
      <c r="G88" s="36">
        <f t="shared" si="4"/>
        <v>7.8000000000000007</v>
      </c>
      <c r="H88" s="23">
        <f t="shared" si="5"/>
        <v>85.8</v>
      </c>
    </row>
    <row r="89" spans="1:9">
      <c r="A89" s="423" t="s">
        <v>88</v>
      </c>
      <c r="B89" s="6" t="s">
        <v>91</v>
      </c>
      <c r="C89" s="35">
        <v>11</v>
      </c>
      <c r="D89" s="35">
        <v>18</v>
      </c>
      <c r="E89" s="35">
        <v>30</v>
      </c>
      <c r="F89" s="35">
        <v>59</v>
      </c>
      <c r="G89" s="36">
        <f t="shared" si="4"/>
        <v>5.9</v>
      </c>
      <c r="H89" s="23">
        <f t="shared" si="5"/>
        <v>64.900000000000006</v>
      </c>
    </row>
    <row r="90" spans="1:9" ht="15" thickBot="1">
      <c r="A90" s="423" t="s">
        <v>88</v>
      </c>
      <c r="B90" s="6" t="s">
        <v>92</v>
      </c>
      <c r="C90" s="35">
        <v>37</v>
      </c>
      <c r="D90" s="35">
        <v>49</v>
      </c>
      <c r="E90" s="35">
        <v>55</v>
      </c>
      <c r="F90" s="35">
        <v>141</v>
      </c>
      <c r="G90" s="36">
        <f t="shared" si="4"/>
        <v>14.100000000000001</v>
      </c>
      <c r="H90" s="23">
        <f t="shared" si="5"/>
        <v>155.1</v>
      </c>
    </row>
    <row r="91" spans="1:9" ht="15" thickBot="1">
      <c r="A91" s="421" t="s">
        <v>93</v>
      </c>
      <c r="B91" s="135" t="s">
        <v>1</v>
      </c>
      <c r="C91" s="136">
        <f>SUM(C92:C96)</f>
        <v>67</v>
      </c>
      <c r="D91" s="136">
        <f t="shared" ref="D91:F91" si="6">SUM(D92:D96)</f>
        <v>57</v>
      </c>
      <c r="E91" s="136">
        <f t="shared" si="6"/>
        <v>62</v>
      </c>
      <c r="F91" s="136">
        <f t="shared" si="6"/>
        <v>186</v>
      </c>
      <c r="G91" s="137">
        <f t="shared" si="4"/>
        <v>18.600000000000001</v>
      </c>
      <c r="H91" s="138">
        <f t="shared" si="5"/>
        <v>204.6</v>
      </c>
    </row>
    <row r="92" spans="1:9">
      <c r="A92" s="421" t="s">
        <v>93</v>
      </c>
      <c r="B92" s="5" t="s">
        <v>94</v>
      </c>
      <c r="C92" s="33">
        <v>14</v>
      </c>
      <c r="D92" s="33">
        <v>15</v>
      </c>
      <c r="E92" s="33">
        <v>11</v>
      </c>
      <c r="F92" s="33">
        <v>40</v>
      </c>
      <c r="G92" s="34">
        <f t="shared" si="4"/>
        <v>4</v>
      </c>
      <c r="H92" s="22">
        <f t="shared" si="5"/>
        <v>44</v>
      </c>
    </row>
    <row r="93" spans="1:9">
      <c r="A93" s="421" t="s">
        <v>93</v>
      </c>
      <c r="B93" s="5" t="s">
        <v>95</v>
      </c>
      <c r="C93" s="33">
        <v>10</v>
      </c>
      <c r="D93" s="33">
        <v>17</v>
      </c>
      <c r="E93" s="33">
        <v>10</v>
      </c>
      <c r="F93" s="33">
        <v>37</v>
      </c>
      <c r="G93" s="34">
        <f t="shared" si="4"/>
        <v>3.7</v>
      </c>
      <c r="H93" s="22">
        <f t="shared" si="5"/>
        <v>40.700000000000003</v>
      </c>
    </row>
    <row r="94" spans="1:9">
      <c r="A94" s="421" t="s">
        <v>93</v>
      </c>
      <c r="B94" s="5" t="s">
        <v>96</v>
      </c>
      <c r="C94" s="33">
        <v>9</v>
      </c>
      <c r="D94" s="33">
        <v>6</v>
      </c>
      <c r="E94" s="33">
        <v>9</v>
      </c>
      <c r="F94" s="33">
        <v>24</v>
      </c>
      <c r="G94" s="34">
        <f t="shared" si="4"/>
        <v>2.4000000000000004</v>
      </c>
      <c r="H94" s="22">
        <f t="shared" si="5"/>
        <v>26.4</v>
      </c>
    </row>
    <row r="95" spans="1:9">
      <c r="A95" s="421"/>
      <c r="B95" s="5" t="s">
        <v>97</v>
      </c>
      <c r="C95" s="33">
        <v>15</v>
      </c>
      <c r="D95" s="33">
        <v>13</v>
      </c>
      <c r="E95" s="33">
        <v>16</v>
      </c>
      <c r="F95" s="33">
        <v>44</v>
      </c>
      <c r="G95" s="34">
        <f t="shared" ref="G95" si="7">SUM(F95*0.1)</f>
        <v>4.4000000000000004</v>
      </c>
      <c r="H95" s="22">
        <f t="shared" ref="H95" si="8">SUM(F95+G95)</f>
        <v>48.4</v>
      </c>
    </row>
    <row r="96" spans="1:9" ht="15" thickBot="1">
      <c r="A96" s="421" t="s">
        <v>93</v>
      </c>
      <c r="B96" s="140" t="s">
        <v>204</v>
      </c>
      <c r="C96" s="99">
        <v>19</v>
      </c>
      <c r="D96" s="99">
        <v>6</v>
      </c>
      <c r="E96" s="99">
        <v>16</v>
      </c>
      <c r="F96" s="99">
        <v>41</v>
      </c>
      <c r="G96" s="141">
        <f t="shared" si="4"/>
        <v>4.1000000000000005</v>
      </c>
      <c r="H96" s="91">
        <f t="shared" si="5"/>
        <v>45.1</v>
      </c>
      <c r="I96" t="s">
        <v>206</v>
      </c>
    </row>
    <row r="97" spans="1:8" ht="15" thickBot="1">
      <c r="A97" s="422" t="s">
        <v>98</v>
      </c>
      <c r="B97" s="123" t="s">
        <v>1</v>
      </c>
      <c r="C97" s="124">
        <v>58</v>
      </c>
      <c r="D97" s="124">
        <v>39</v>
      </c>
      <c r="E97" s="124">
        <v>54</v>
      </c>
      <c r="F97" s="124">
        <v>151</v>
      </c>
      <c r="G97" s="125">
        <f t="shared" si="4"/>
        <v>15.100000000000001</v>
      </c>
      <c r="H97" s="126">
        <f t="shared" si="5"/>
        <v>166.1</v>
      </c>
    </row>
    <row r="98" spans="1:8">
      <c r="A98" s="422" t="s">
        <v>98</v>
      </c>
      <c r="B98" s="1" t="s">
        <v>99</v>
      </c>
      <c r="C98" s="25">
        <v>24</v>
      </c>
      <c r="D98" s="25">
        <v>18</v>
      </c>
      <c r="E98" s="25">
        <v>29</v>
      </c>
      <c r="F98" s="25">
        <v>71</v>
      </c>
      <c r="G98" s="26">
        <f t="shared" si="4"/>
        <v>7.1000000000000005</v>
      </c>
      <c r="H98" s="18">
        <f t="shared" si="5"/>
        <v>78.099999999999994</v>
      </c>
    </row>
    <row r="99" spans="1:8">
      <c r="A99" s="422" t="s">
        <v>98</v>
      </c>
      <c r="B99" s="1" t="s">
        <v>100</v>
      </c>
      <c r="C99" s="25">
        <v>7</v>
      </c>
      <c r="D99" s="25">
        <v>6</v>
      </c>
      <c r="E99" s="25">
        <v>2</v>
      </c>
      <c r="F99" s="25">
        <v>15</v>
      </c>
      <c r="G99" s="26">
        <f t="shared" si="4"/>
        <v>1.5</v>
      </c>
      <c r="H99" s="18">
        <f t="shared" si="5"/>
        <v>16.5</v>
      </c>
    </row>
    <row r="100" spans="1:8" ht="15" thickBot="1">
      <c r="A100" s="422" t="s">
        <v>98</v>
      </c>
      <c r="B100" s="1" t="s">
        <v>101</v>
      </c>
      <c r="C100" s="25">
        <v>27</v>
      </c>
      <c r="D100" s="25">
        <v>15</v>
      </c>
      <c r="E100" s="25">
        <v>23</v>
      </c>
      <c r="F100" s="25">
        <v>65</v>
      </c>
      <c r="G100" s="26">
        <f t="shared" si="4"/>
        <v>6.5</v>
      </c>
      <c r="H100" s="18">
        <f t="shared" si="5"/>
        <v>71.5</v>
      </c>
    </row>
    <row r="101" spans="1:8" ht="15" thickBot="1">
      <c r="A101" s="423" t="s">
        <v>102</v>
      </c>
      <c r="B101" s="119" t="s">
        <v>1</v>
      </c>
      <c r="C101" s="120">
        <v>63</v>
      </c>
      <c r="D101" s="120">
        <v>60</v>
      </c>
      <c r="E101" s="120">
        <v>45</v>
      </c>
      <c r="F101" s="120">
        <v>168</v>
      </c>
      <c r="G101" s="121">
        <f t="shared" si="4"/>
        <v>16.8</v>
      </c>
      <c r="H101" s="122">
        <f t="shared" si="5"/>
        <v>184.8</v>
      </c>
    </row>
    <row r="102" spans="1:8">
      <c r="A102" s="423" t="s">
        <v>102</v>
      </c>
      <c r="B102" s="6" t="s">
        <v>103</v>
      </c>
      <c r="C102" s="35">
        <v>5</v>
      </c>
      <c r="D102" s="35">
        <v>1</v>
      </c>
      <c r="E102" s="35">
        <v>5</v>
      </c>
      <c r="F102" s="35">
        <v>11</v>
      </c>
      <c r="G102" s="36">
        <f t="shared" si="4"/>
        <v>1.1000000000000001</v>
      </c>
      <c r="H102" s="23">
        <f t="shared" si="5"/>
        <v>12.1</v>
      </c>
    </row>
    <row r="103" spans="1:8">
      <c r="A103" s="423" t="s">
        <v>102</v>
      </c>
      <c r="B103" s="6" t="s">
        <v>104</v>
      </c>
      <c r="C103" s="35">
        <v>10</v>
      </c>
      <c r="D103" s="35">
        <v>12</v>
      </c>
      <c r="E103" s="35">
        <v>11</v>
      </c>
      <c r="F103" s="35">
        <v>33</v>
      </c>
      <c r="G103" s="36">
        <f t="shared" si="4"/>
        <v>3.3000000000000003</v>
      </c>
      <c r="H103" s="23">
        <f t="shared" si="5"/>
        <v>36.299999999999997</v>
      </c>
    </row>
    <row r="104" spans="1:8">
      <c r="A104" s="423" t="s">
        <v>102</v>
      </c>
      <c r="B104" s="6" t="s">
        <v>105</v>
      </c>
      <c r="C104" s="35">
        <v>7</v>
      </c>
      <c r="D104" s="35">
        <v>11</v>
      </c>
      <c r="E104" s="35">
        <v>9</v>
      </c>
      <c r="F104" s="35">
        <v>27</v>
      </c>
      <c r="G104" s="36">
        <f t="shared" si="4"/>
        <v>2.7</v>
      </c>
      <c r="H104" s="23">
        <f t="shared" si="5"/>
        <v>29.7</v>
      </c>
    </row>
    <row r="105" spans="1:8">
      <c r="A105" s="423" t="s">
        <v>102</v>
      </c>
      <c r="B105" s="6" t="s">
        <v>106</v>
      </c>
      <c r="C105" s="35">
        <v>28</v>
      </c>
      <c r="D105" s="35">
        <v>27</v>
      </c>
      <c r="E105" s="35">
        <v>8</v>
      </c>
      <c r="F105" s="35">
        <v>63</v>
      </c>
      <c r="G105" s="36">
        <f t="shared" si="4"/>
        <v>6.3000000000000007</v>
      </c>
      <c r="H105" s="23">
        <f t="shared" si="5"/>
        <v>69.3</v>
      </c>
    </row>
    <row r="106" spans="1:8" ht="15" thickBot="1">
      <c r="A106" s="423" t="s">
        <v>102</v>
      </c>
      <c r="B106" s="6" t="s">
        <v>107</v>
      </c>
      <c r="C106" s="35">
        <v>13</v>
      </c>
      <c r="D106" s="35">
        <v>9</v>
      </c>
      <c r="E106" s="35">
        <v>12</v>
      </c>
      <c r="F106" s="35">
        <v>34</v>
      </c>
      <c r="G106" s="36">
        <f t="shared" si="4"/>
        <v>3.4000000000000004</v>
      </c>
      <c r="H106" s="23">
        <f t="shared" si="5"/>
        <v>37.4</v>
      </c>
    </row>
    <row r="107" spans="1:8" ht="15" thickBot="1">
      <c r="A107" s="424" t="s">
        <v>108</v>
      </c>
      <c r="B107" s="115" t="s">
        <v>1</v>
      </c>
      <c r="C107" s="116">
        <v>59</v>
      </c>
      <c r="D107" s="116">
        <v>75</v>
      </c>
      <c r="E107" s="116">
        <v>85</v>
      </c>
      <c r="F107" s="116">
        <v>219</v>
      </c>
      <c r="G107" s="117">
        <f t="shared" si="4"/>
        <v>21.900000000000002</v>
      </c>
      <c r="H107" s="118">
        <f t="shared" si="5"/>
        <v>240.9</v>
      </c>
    </row>
    <row r="108" spans="1:8">
      <c r="A108" s="424" t="s">
        <v>108</v>
      </c>
      <c r="B108" s="3" t="s">
        <v>109</v>
      </c>
      <c r="C108" s="29">
        <v>34</v>
      </c>
      <c r="D108" s="29">
        <v>32</v>
      </c>
      <c r="E108" s="29">
        <v>38</v>
      </c>
      <c r="F108" s="29">
        <v>104</v>
      </c>
      <c r="G108" s="30">
        <f t="shared" si="4"/>
        <v>10.4</v>
      </c>
      <c r="H108" s="20">
        <f t="shared" si="5"/>
        <v>114.4</v>
      </c>
    </row>
    <row r="109" spans="1:8">
      <c r="A109" s="424" t="s">
        <v>108</v>
      </c>
      <c r="B109" s="3" t="s">
        <v>110</v>
      </c>
      <c r="C109" s="29">
        <v>13</v>
      </c>
      <c r="D109" s="29">
        <v>15</v>
      </c>
      <c r="E109" s="29">
        <v>19</v>
      </c>
      <c r="F109" s="29">
        <v>47</v>
      </c>
      <c r="G109" s="30">
        <f t="shared" si="4"/>
        <v>4.7</v>
      </c>
      <c r="H109" s="20">
        <f t="shared" si="5"/>
        <v>51.7</v>
      </c>
    </row>
    <row r="110" spans="1:8">
      <c r="A110" s="424" t="s">
        <v>108</v>
      </c>
      <c r="B110" s="3" t="s">
        <v>111</v>
      </c>
      <c r="C110" s="29">
        <v>6</v>
      </c>
      <c r="D110" s="29">
        <v>13</v>
      </c>
      <c r="E110" s="29">
        <v>20</v>
      </c>
      <c r="F110" s="29">
        <v>39</v>
      </c>
      <c r="G110" s="30">
        <f t="shared" si="4"/>
        <v>3.9000000000000004</v>
      </c>
      <c r="H110" s="20">
        <f t="shared" si="5"/>
        <v>42.9</v>
      </c>
    </row>
    <row r="111" spans="1:8" ht="15" thickBot="1">
      <c r="A111" s="424" t="s">
        <v>108</v>
      </c>
      <c r="B111" s="3" t="s">
        <v>112</v>
      </c>
      <c r="C111" s="29">
        <v>6</v>
      </c>
      <c r="D111" s="29">
        <v>15</v>
      </c>
      <c r="E111" s="29">
        <v>8</v>
      </c>
      <c r="F111" s="29">
        <v>29</v>
      </c>
      <c r="G111" s="30">
        <f t="shared" si="4"/>
        <v>2.9000000000000004</v>
      </c>
      <c r="H111" s="20">
        <f t="shared" si="5"/>
        <v>31.9</v>
      </c>
    </row>
    <row r="112" spans="1:8" ht="15" thickBot="1">
      <c r="A112" s="420" t="s">
        <v>113</v>
      </c>
      <c r="B112" s="131" t="s">
        <v>1</v>
      </c>
      <c r="C112" s="132">
        <v>34</v>
      </c>
      <c r="D112" s="132">
        <v>32</v>
      </c>
      <c r="E112" s="132">
        <v>29</v>
      </c>
      <c r="F112" s="132">
        <v>95</v>
      </c>
      <c r="G112" s="133">
        <f t="shared" si="4"/>
        <v>9.5</v>
      </c>
      <c r="H112" s="134">
        <f t="shared" si="5"/>
        <v>104.5</v>
      </c>
    </row>
    <row r="113" spans="1:8">
      <c r="A113" s="420" t="s">
        <v>113</v>
      </c>
      <c r="B113" s="4" t="s">
        <v>114</v>
      </c>
      <c r="C113" s="31">
        <v>2</v>
      </c>
      <c r="D113" s="31">
        <v>3</v>
      </c>
      <c r="E113" s="31">
        <v>2</v>
      </c>
      <c r="F113" s="31">
        <v>7</v>
      </c>
      <c r="G113" s="32">
        <f t="shared" si="4"/>
        <v>0.70000000000000007</v>
      </c>
      <c r="H113" s="21">
        <f t="shared" si="5"/>
        <v>7.7</v>
      </c>
    </row>
    <row r="114" spans="1:8">
      <c r="A114" s="420" t="s">
        <v>113</v>
      </c>
      <c r="B114" s="4" t="s">
        <v>115</v>
      </c>
      <c r="C114" s="31">
        <v>4</v>
      </c>
      <c r="D114" s="31">
        <v>5</v>
      </c>
      <c r="E114" s="31">
        <v>10</v>
      </c>
      <c r="F114" s="31">
        <v>19</v>
      </c>
      <c r="G114" s="32">
        <f t="shared" si="4"/>
        <v>1.9000000000000001</v>
      </c>
      <c r="H114" s="21">
        <f t="shared" si="5"/>
        <v>20.9</v>
      </c>
    </row>
    <row r="115" spans="1:8">
      <c r="A115" s="420" t="s">
        <v>113</v>
      </c>
      <c r="B115" s="4" t="s">
        <v>116</v>
      </c>
      <c r="C115" s="31">
        <v>4</v>
      </c>
      <c r="D115" s="31">
        <v>7</v>
      </c>
      <c r="E115" s="31">
        <v>4</v>
      </c>
      <c r="F115" s="31">
        <v>15</v>
      </c>
      <c r="G115" s="32">
        <f t="shared" si="4"/>
        <v>1.5</v>
      </c>
      <c r="H115" s="21">
        <f t="shared" si="5"/>
        <v>16.5</v>
      </c>
    </row>
    <row r="116" spans="1:8">
      <c r="A116" s="420" t="s">
        <v>113</v>
      </c>
      <c r="B116" s="4" t="s">
        <v>117</v>
      </c>
      <c r="C116" s="31">
        <v>8</v>
      </c>
      <c r="D116" s="31">
        <v>4</v>
      </c>
      <c r="E116" s="31">
        <v>4</v>
      </c>
      <c r="F116" s="31">
        <v>16</v>
      </c>
      <c r="G116" s="32">
        <f t="shared" si="4"/>
        <v>1.6</v>
      </c>
      <c r="H116" s="21">
        <f t="shared" si="5"/>
        <v>17.600000000000001</v>
      </c>
    </row>
    <row r="117" spans="1:8" ht="15" thickBot="1">
      <c r="A117" s="420" t="s">
        <v>113</v>
      </c>
      <c r="B117" s="4" t="s">
        <v>118</v>
      </c>
      <c r="C117" s="31">
        <v>16</v>
      </c>
      <c r="D117" s="31">
        <v>13</v>
      </c>
      <c r="E117" s="31">
        <v>9</v>
      </c>
      <c r="F117" s="31">
        <v>38</v>
      </c>
      <c r="G117" s="32">
        <f t="shared" si="4"/>
        <v>3.8000000000000003</v>
      </c>
      <c r="H117" s="21">
        <f t="shared" si="5"/>
        <v>41.8</v>
      </c>
    </row>
    <row r="118" spans="1:8" ht="15" thickBot="1">
      <c r="A118" s="421" t="s">
        <v>119</v>
      </c>
      <c r="B118" s="135" t="s">
        <v>1</v>
      </c>
      <c r="C118" s="136">
        <v>41</v>
      </c>
      <c r="D118" s="136">
        <v>49</v>
      </c>
      <c r="E118" s="136">
        <v>65</v>
      </c>
      <c r="F118" s="136">
        <v>155</v>
      </c>
      <c r="G118" s="137">
        <f t="shared" si="4"/>
        <v>15.5</v>
      </c>
      <c r="H118" s="138">
        <f t="shared" si="5"/>
        <v>170.5</v>
      </c>
    </row>
    <row r="119" spans="1:8">
      <c r="A119" s="421" t="s">
        <v>119</v>
      </c>
      <c r="B119" s="5" t="s">
        <v>120</v>
      </c>
      <c r="C119" s="33">
        <v>6</v>
      </c>
      <c r="D119" s="33">
        <v>6</v>
      </c>
      <c r="E119" s="33">
        <v>12</v>
      </c>
      <c r="F119" s="33">
        <v>24</v>
      </c>
      <c r="G119" s="34">
        <f t="shared" si="4"/>
        <v>2.4000000000000004</v>
      </c>
      <c r="H119" s="22">
        <f t="shared" si="5"/>
        <v>26.4</v>
      </c>
    </row>
    <row r="120" spans="1:8">
      <c r="A120" s="421" t="s">
        <v>119</v>
      </c>
      <c r="B120" s="5" t="s">
        <v>121</v>
      </c>
      <c r="C120" s="33">
        <v>7</v>
      </c>
      <c r="D120" s="33">
        <v>7</v>
      </c>
      <c r="E120" s="33">
        <v>9</v>
      </c>
      <c r="F120" s="33">
        <v>23</v>
      </c>
      <c r="G120" s="34">
        <f t="shared" si="4"/>
        <v>2.3000000000000003</v>
      </c>
      <c r="H120" s="22">
        <f t="shared" si="5"/>
        <v>25.3</v>
      </c>
    </row>
    <row r="121" spans="1:8">
      <c r="A121" s="421" t="s">
        <v>119</v>
      </c>
      <c r="B121" s="5" t="s">
        <v>122</v>
      </c>
      <c r="C121" s="33">
        <v>19</v>
      </c>
      <c r="D121" s="33">
        <v>20</v>
      </c>
      <c r="E121" s="33">
        <v>27</v>
      </c>
      <c r="F121" s="33">
        <v>66</v>
      </c>
      <c r="G121" s="34">
        <f t="shared" si="4"/>
        <v>6.6000000000000005</v>
      </c>
      <c r="H121" s="22">
        <f t="shared" si="5"/>
        <v>72.599999999999994</v>
      </c>
    </row>
    <row r="122" spans="1:8">
      <c r="A122" s="421" t="s">
        <v>119</v>
      </c>
      <c r="B122" s="5" t="s">
        <v>123</v>
      </c>
      <c r="C122" s="33">
        <v>3</v>
      </c>
      <c r="D122" s="33">
        <v>11</v>
      </c>
      <c r="E122" s="33">
        <v>8</v>
      </c>
      <c r="F122" s="33">
        <v>22</v>
      </c>
      <c r="G122" s="34">
        <f t="shared" si="4"/>
        <v>2.2000000000000002</v>
      </c>
      <c r="H122" s="22">
        <f t="shared" si="5"/>
        <v>24.2</v>
      </c>
    </row>
    <row r="123" spans="1:8" ht="15" thickBot="1">
      <c r="A123" s="421" t="s">
        <v>119</v>
      </c>
      <c r="B123" s="5" t="s">
        <v>124</v>
      </c>
      <c r="C123" s="33">
        <v>6</v>
      </c>
      <c r="D123" s="33">
        <v>5</v>
      </c>
      <c r="E123" s="33">
        <v>9</v>
      </c>
      <c r="F123" s="33">
        <v>20</v>
      </c>
      <c r="G123" s="34">
        <f t="shared" si="4"/>
        <v>2</v>
      </c>
      <c r="H123" s="22">
        <f t="shared" si="5"/>
        <v>22</v>
      </c>
    </row>
    <row r="124" spans="1:8" ht="15" thickBot="1">
      <c r="A124" s="422" t="s">
        <v>125</v>
      </c>
      <c r="B124" s="123" t="s">
        <v>1</v>
      </c>
      <c r="C124" s="124">
        <v>110</v>
      </c>
      <c r="D124" s="124">
        <v>102</v>
      </c>
      <c r="E124" s="124">
        <v>112</v>
      </c>
      <c r="F124" s="124">
        <v>324</v>
      </c>
      <c r="G124" s="125">
        <f t="shared" si="4"/>
        <v>32.4</v>
      </c>
      <c r="H124" s="126">
        <f t="shared" si="5"/>
        <v>356.4</v>
      </c>
    </row>
    <row r="125" spans="1:8">
      <c r="A125" s="422" t="s">
        <v>125</v>
      </c>
      <c r="B125" s="1" t="s">
        <v>126</v>
      </c>
      <c r="C125" s="25">
        <v>32</v>
      </c>
      <c r="D125" s="25">
        <v>15</v>
      </c>
      <c r="E125" s="25">
        <v>29</v>
      </c>
      <c r="F125" s="25">
        <v>76</v>
      </c>
      <c r="G125" s="26">
        <f t="shared" si="4"/>
        <v>7.6000000000000005</v>
      </c>
      <c r="H125" s="18">
        <f t="shared" si="5"/>
        <v>83.6</v>
      </c>
    </row>
    <row r="126" spans="1:8">
      <c r="A126" s="422" t="s">
        <v>125</v>
      </c>
      <c r="B126" s="1" t="s">
        <v>127</v>
      </c>
      <c r="C126" s="25">
        <v>14</v>
      </c>
      <c r="D126" s="25">
        <v>21</v>
      </c>
      <c r="E126" s="25">
        <v>10</v>
      </c>
      <c r="F126" s="25">
        <v>45</v>
      </c>
      <c r="G126" s="26">
        <f t="shared" si="4"/>
        <v>4.5</v>
      </c>
      <c r="H126" s="18">
        <f t="shared" si="5"/>
        <v>49.5</v>
      </c>
    </row>
    <row r="127" spans="1:8">
      <c r="A127" s="422" t="s">
        <v>125</v>
      </c>
      <c r="B127" s="1" t="s">
        <v>128</v>
      </c>
      <c r="C127" s="25">
        <v>3</v>
      </c>
      <c r="D127" s="25">
        <v>5</v>
      </c>
      <c r="E127" s="25">
        <v>6</v>
      </c>
      <c r="F127" s="25">
        <v>14</v>
      </c>
      <c r="G127" s="26">
        <f t="shared" si="4"/>
        <v>1.4000000000000001</v>
      </c>
      <c r="H127" s="18">
        <f t="shared" si="5"/>
        <v>15.4</v>
      </c>
    </row>
    <row r="128" spans="1:8">
      <c r="A128" s="422" t="s">
        <v>125</v>
      </c>
      <c r="B128" s="1" t="s">
        <v>129</v>
      </c>
      <c r="C128" s="25">
        <v>19</v>
      </c>
      <c r="D128" s="25">
        <v>16</v>
      </c>
      <c r="E128" s="25">
        <v>17</v>
      </c>
      <c r="F128" s="25">
        <v>52</v>
      </c>
      <c r="G128" s="26">
        <f t="shared" si="4"/>
        <v>5.2</v>
      </c>
      <c r="H128" s="18">
        <f t="shared" si="5"/>
        <v>57.2</v>
      </c>
    </row>
    <row r="129" spans="1:8">
      <c r="A129" s="422" t="s">
        <v>125</v>
      </c>
      <c r="B129" s="1" t="s">
        <v>130</v>
      </c>
      <c r="C129" s="25">
        <v>5</v>
      </c>
      <c r="D129" s="25">
        <v>6</v>
      </c>
      <c r="E129" s="25">
        <v>5</v>
      </c>
      <c r="F129" s="25">
        <v>16</v>
      </c>
      <c r="G129" s="26">
        <f t="shared" si="4"/>
        <v>1.6</v>
      </c>
      <c r="H129" s="18">
        <f t="shared" si="5"/>
        <v>17.600000000000001</v>
      </c>
    </row>
    <row r="130" spans="1:8" ht="15" thickBot="1">
      <c r="A130" s="422" t="s">
        <v>125</v>
      </c>
      <c r="B130" s="1" t="s">
        <v>131</v>
      </c>
      <c r="C130" s="25">
        <v>37</v>
      </c>
      <c r="D130" s="25">
        <v>39</v>
      </c>
      <c r="E130" s="25">
        <v>45</v>
      </c>
      <c r="F130" s="25">
        <v>121</v>
      </c>
      <c r="G130" s="26">
        <f t="shared" si="4"/>
        <v>12.100000000000001</v>
      </c>
      <c r="H130" s="18">
        <f t="shared" si="5"/>
        <v>133.1</v>
      </c>
    </row>
    <row r="131" spans="1:8" ht="15" thickBot="1">
      <c r="A131" s="423" t="s">
        <v>132</v>
      </c>
      <c r="B131" s="119" t="s">
        <v>1</v>
      </c>
      <c r="C131" s="120">
        <v>58</v>
      </c>
      <c r="D131" s="120">
        <v>45</v>
      </c>
      <c r="E131" s="120">
        <v>67</v>
      </c>
      <c r="F131" s="120">
        <v>170</v>
      </c>
      <c r="G131" s="121">
        <f t="shared" si="4"/>
        <v>17</v>
      </c>
      <c r="H131" s="122">
        <f t="shared" si="5"/>
        <v>187</v>
      </c>
    </row>
    <row r="132" spans="1:8">
      <c r="A132" s="423" t="s">
        <v>132</v>
      </c>
      <c r="B132" s="6" t="s">
        <v>133</v>
      </c>
      <c r="C132" s="35">
        <v>5</v>
      </c>
      <c r="D132" s="35">
        <v>9</v>
      </c>
      <c r="E132" s="35">
        <v>15</v>
      </c>
      <c r="F132" s="35">
        <v>29</v>
      </c>
      <c r="G132" s="36">
        <f t="shared" si="4"/>
        <v>2.9000000000000004</v>
      </c>
      <c r="H132" s="23">
        <f t="shared" si="5"/>
        <v>31.9</v>
      </c>
    </row>
    <row r="133" spans="1:8">
      <c r="A133" s="423" t="s">
        <v>132</v>
      </c>
      <c r="B133" s="6" t="s">
        <v>134</v>
      </c>
      <c r="C133" s="35">
        <v>24</v>
      </c>
      <c r="D133" s="35">
        <v>14</v>
      </c>
      <c r="E133" s="35">
        <v>28</v>
      </c>
      <c r="F133" s="35">
        <v>66</v>
      </c>
      <c r="G133" s="36">
        <f t="shared" si="4"/>
        <v>6.6000000000000005</v>
      </c>
      <c r="H133" s="23">
        <f t="shared" si="5"/>
        <v>72.599999999999994</v>
      </c>
    </row>
    <row r="134" spans="1:8" ht="15" thickBot="1">
      <c r="A134" s="423" t="s">
        <v>132</v>
      </c>
      <c r="B134" s="6" t="s">
        <v>135</v>
      </c>
      <c r="C134" s="35">
        <v>29</v>
      </c>
      <c r="D134" s="35">
        <v>22</v>
      </c>
      <c r="E134" s="35">
        <v>24</v>
      </c>
      <c r="F134" s="35">
        <v>75</v>
      </c>
      <c r="G134" s="36">
        <f t="shared" si="4"/>
        <v>7.5</v>
      </c>
      <c r="H134" s="23">
        <f t="shared" si="5"/>
        <v>82.5</v>
      </c>
    </row>
    <row r="135" spans="1:8" ht="15" thickBot="1">
      <c r="A135" s="424" t="s">
        <v>136</v>
      </c>
      <c r="B135" s="115" t="s">
        <v>1</v>
      </c>
      <c r="C135" s="116">
        <v>81</v>
      </c>
      <c r="D135" s="116">
        <v>67</v>
      </c>
      <c r="E135" s="116">
        <v>60</v>
      </c>
      <c r="F135" s="116">
        <v>208</v>
      </c>
      <c r="G135" s="117">
        <f t="shared" si="4"/>
        <v>20.8</v>
      </c>
      <c r="H135" s="118">
        <f t="shared" si="5"/>
        <v>228.8</v>
      </c>
    </row>
    <row r="136" spans="1:8">
      <c r="A136" s="424" t="s">
        <v>136</v>
      </c>
      <c r="B136" s="3" t="s">
        <v>137</v>
      </c>
      <c r="C136" s="29">
        <v>15</v>
      </c>
      <c r="D136" s="29">
        <v>9</v>
      </c>
      <c r="E136" s="29">
        <v>10</v>
      </c>
      <c r="F136" s="29">
        <v>34</v>
      </c>
      <c r="G136" s="30">
        <f t="shared" ref="G136:G143" si="9">SUM(F136*0.1)</f>
        <v>3.4000000000000004</v>
      </c>
      <c r="H136" s="20">
        <f t="shared" ref="H136:H143" si="10">SUM(F136+G136)</f>
        <v>37.4</v>
      </c>
    </row>
    <row r="137" spans="1:8">
      <c r="A137" s="424" t="s">
        <v>136</v>
      </c>
      <c r="B137" s="3" t="s">
        <v>138</v>
      </c>
      <c r="C137" s="29">
        <v>23</v>
      </c>
      <c r="D137" s="29">
        <v>13</v>
      </c>
      <c r="E137" s="29">
        <v>10</v>
      </c>
      <c r="F137" s="29">
        <v>46</v>
      </c>
      <c r="G137" s="30">
        <f t="shared" si="9"/>
        <v>4.6000000000000005</v>
      </c>
      <c r="H137" s="20">
        <f t="shared" si="10"/>
        <v>50.6</v>
      </c>
    </row>
    <row r="138" spans="1:8">
      <c r="A138" s="424" t="s">
        <v>136</v>
      </c>
      <c r="B138" s="3" t="s">
        <v>139</v>
      </c>
      <c r="C138" s="29">
        <v>12</v>
      </c>
      <c r="D138" s="29">
        <v>10</v>
      </c>
      <c r="E138" s="29">
        <v>12</v>
      </c>
      <c r="F138" s="29">
        <v>34</v>
      </c>
      <c r="G138" s="30">
        <f t="shared" si="9"/>
        <v>3.4000000000000004</v>
      </c>
      <c r="H138" s="20">
        <f t="shared" si="10"/>
        <v>37.4</v>
      </c>
    </row>
    <row r="139" spans="1:8">
      <c r="A139" s="424" t="s">
        <v>136</v>
      </c>
      <c r="B139" s="3" t="s">
        <v>140</v>
      </c>
      <c r="C139" s="29">
        <v>8</v>
      </c>
      <c r="D139" s="29">
        <v>14</v>
      </c>
      <c r="E139" s="29">
        <v>6</v>
      </c>
      <c r="F139" s="29">
        <v>28</v>
      </c>
      <c r="G139" s="30">
        <f t="shared" si="9"/>
        <v>2.8000000000000003</v>
      </c>
      <c r="H139" s="20">
        <f t="shared" si="10"/>
        <v>30.8</v>
      </c>
    </row>
    <row r="140" spans="1:8">
      <c r="A140" s="424" t="s">
        <v>136</v>
      </c>
      <c r="B140" s="3" t="s">
        <v>141</v>
      </c>
      <c r="C140" s="29">
        <v>8</v>
      </c>
      <c r="D140" s="29">
        <v>9</v>
      </c>
      <c r="E140" s="29">
        <v>9</v>
      </c>
      <c r="F140" s="29">
        <v>26</v>
      </c>
      <c r="G140" s="30">
        <f t="shared" si="9"/>
        <v>2.6</v>
      </c>
      <c r="H140" s="20">
        <f t="shared" si="10"/>
        <v>28.6</v>
      </c>
    </row>
    <row r="141" spans="1:8">
      <c r="A141" s="424" t="s">
        <v>136</v>
      </c>
      <c r="B141" s="3" t="s">
        <v>142</v>
      </c>
      <c r="C141" s="29">
        <v>12</v>
      </c>
      <c r="D141" s="29">
        <v>8</v>
      </c>
      <c r="E141" s="29">
        <v>10</v>
      </c>
      <c r="F141" s="29">
        <v>30</v>
      </c>
      <c r="G141" s="30">
        <f t="shared" si="9"/>
        <v>3</v>
      </c>
      <c r="H141" s="20">
        <f t="shared" si="10"/>
        <v>33</v>
      </c>
    </row>
    <row r="142" spans="1:8" ht="15" thickBot="1">
      <c r="A142" s="424" t="s">
        <v>136</v>
      </c>
      <c r="B142" s="3" t="s">
        <v>143</v>
      </c>
      <c r="C142" s="29">
        <v>3</v>
      </c>
      <c r="D142" s="29">
        <v>4</v>
      </c>
      <c r="E142" s="29">
        <v>3</v>
      </c>
      <c r="F142" s="29">
        <v>10</v>
      </c>
      <c r="G142" s="30">
        <f t="shared" si="9"/>
        <v>1</v>
      </c>
      <c r="H142" s="20">
        <f t="shared" si="10"/>
        <v>11</v>
      </c>
    </row>
    <row r="143" spans="1:8" ht="15" thickBot="1">
      <c r="A143" s="413" t="s">
        <v>1</v>
      </c>
      <c r="B143" s="414"/>
      <c r="C143" s="37">
        <f>SUM(C5+C15+C25+C29+C34+C41+C45+C47+C51+C54+C58+C60+C68+C74+C80+C82+C86+C91+C97+C101+C107+C112+C118+C124+C131+C135)</f>
        <v>1795</v>
      </c>
      <c r="D143" s="37">
        <f>SUM(D5+D15+D25+D29+D34+D41+D45+D47+D51+D54+D58+D60+D68+D74+D80+D82+D86+D91+D97+D101+D107+D112+D118+D124+D131+D135)</f>
        <v>1753</v>
      </c>
      <c r="E143" s="37">
        <f>SUM(E5+E15+E25+E29+E34+E41+E45+E47+E51+E54+E58+E60+E68+E74+E80+E82+E86+E91+E97+E101+E107+E112+E118+E124+E131+E135)</f>
        <v>1980</v>
      </c>
      <c r="F143" s="37">
        <f>SUM(F5+F15+F25+F29+F34+F41+F45+F47+F51+F54+F58+F60+F68+F74+F80+F82+F86+F91+F97+F101+F107+F112+F118+F124+F131+F135)</f>
        <v>5528</v>
      </c>
      <c r="G143" s="38">
        <f t="shared" si="9"/>
        <v>552.80000000000007</v>
      </c>
      <c r="H143" s="24">
        <f t="shared" si="10"/>
        <v>6080.8</v>
      </c>
    </row>
  </sheetData>
  <mergeCells count="32">
    <mergeCell ref="A2:B2"/>
    <mergeCell ref="A3:B3"/>
    <mergeCell ref="C2:F2"/>
    <mergeCell ref="A5:A14"/>
    <mergeCell ref="A15:A24"/>
    <mergeCell ref="A25:A28"/>
    <mergeCell ref="A29:A33"/>
    <mergeCell ref="A34:A40"/>
    <mergeCell ref="A41:A44"/>
    <mergeCell ref="A80:A81"/>
    <mergeCell ref="A82:A85"/>
    <mergeCell ref="A45:A46"/>
    <mergeCell ref="A47:A50"/>
    <mergeCell ref="A51:A53"/>
    <mergeCell ref="A54:A57"/>
    <mergeCell ref="A58:A59"/>
    <mergeCell ref="A143:B143"/>
    <mergeCell ref="G2:H2"/>
    <mergeCell ref="A1:H1"/>
    <mergeCell ref="A112:A117"/>
    <mergeCell ref="A118:A123"/>
    <mergeCell ref="A124:A130"/>
    <mergeCell ref="A131:A134"/>
    <mergeCell ref="A135:A142"/>
    <mergeCell ref="A86:A90"/>
    <mergeCell ref="A91:A96"/>
    <mergeCell ref="A97:A100"/>
    <mergeCell ref="A101:A106"/>
    <mergeCell ref="A107:A111"/>
    <mergeCell ref="A60:A67"/>
    <mergeCell ref="A68:A73"/>
    <mergeCell ref="A74:A79"/>
  </mergeCells>
  <phoneticPr fontId="6" type="noConversion"/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B81E2-FA3A-4CF0-B125-C663F22FA1EA}">
  <dimension ref="A1:AC138"/>
  <sheetViews>
    <sheetView topLeftCell="D1" workbookViewId="0">
      <selection sqref="A1:S1"/>
    </sheetView>
  </sheetViews>
  <sheetFormatPr defaultRowHeight="14.5"/>
  <cols>
    <col min="1" max="1" width="8.7265625" hidden="1" customWidth="1"/>
    <col min="2" max="2" width="19.81640625" hidden="1" customWidth="1"/>
    <col min="3" max="3" width="20.1796875" hidden="1" customWidth="1"/>
    <col min="4" max="4" width="12.36328125" bestFit="1" customWidth="1"/>
    <col min="5" max="5" width="17.08984375" bestFit="1" customWidth="1"/>
    <col min="6" max="8" width="8.90625" hidden="1" customWidth="1"/>
    <col min="9" max="9" width="9.1796875" hidden="1" customWidth="1"/>
    <col min="10" max="10" width="18.7265625" hidden="1" customWidth="1"/>
    <col min="11" max="12" width="17.36328125" hidden="1" customWidth="1"/>
    <col min="13" max="13" width="14.7265625" hidden="1" customWidth="1"/>
    <col min="14" max="14" width="6.36328125" hidden="1" customWidth="1"/>
    <col min="15" max="15" width="17.1796875" hidden="1" customWidth="1"/>
    <col min="16" max="16" width="17.1796875" customWidth="1"/>
    <col min="17" max="17" width="14.7265625" hidden="1" customWidth="1"/>
    <col min="18" max="18" width="14.7265625" customWidth="1"/>
    <col min="19" max="19" width="11.90625" customWidth="1"/>
    <col min="20" max="20" width="15.54296875" customWidth="1"/>
    <col min="21" max="23" width="14.7265625" hidden="1" customWidth="1"/>
    <col min="24" max="24" width="8.7265625" customWidth="1"/>
    <col min="25" max="25" width="23.36328125" hidden="1" customWidth="1"/>
    <col min="26" max="26" width="15.36328125" hidden="1" customWidth="1"/>
    <col min="27" max="28" width="8.7265625" customWidth="1"/>
  </cols>
  <sheetData>
    <row r="1" spans="1:29" ht="35.5" thickBot="1">
      <c r="A1" s="432" t="s">
        <v>150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152"/>
      <c r="U1" s="44"/>
      <c r="V1" s="44"/>
      <c r="W1" s="44"/>
    </row>
    <row r="2" spans="1:29" s="270" customFormat="1" ht="29.5" thickBot="1">
      <c r="A2" s="259" t="s">
        <v>154</v>
      </c>
      <c r="B2" s="259" t="s">
        <v>6</v>
      </c>
      <c r="C2" s="259" t="s">
        <v>232</v>
      </c>
      <c r="D2" s="259" t="s">
        <v>233</v>
      </c>
      <c r="E2" s="260" t="s">
        <v>234</v>
      </c>
      <c r="F2" s="259" t="s">
        <v>235</v>
      </c>
      <c r="G2" s="261" t="s">
        <v>235</v>
      </c>
      <c r="H2" s="261" t="s">
        <v>235</v>
      </c>
      <c r="I2" s="262" t="s">
        <v>236</v>
      </c>
      <c r="J2" s="263" t="s">
        <v>239</v>
      </c>
      <c r="K2" s="264" t="s">
        <v>228</v>
      </c>
      <c r="L2" s="345" t="s">
        <v>254</v>
      </c>
      <c r="M2" s="290" t="s">
        <v>238</v>
      </c>
      <c r="N2" s="266"/>
      <c r="O2" s="259" t="s">
        <v>219</v>
      </c>
      <c r="P2" s="342" t="s">
        <v>250</v>
      </c>
      <c r="Q2" s="342" t="s">
        <v>250</v>
      </c>
      <c r="R2" s="342" t="s">
        <v>256</v>
      </c>
      <c r="S2" s="268" t="s">
        <v>225</v>
      </c>
      <c r="T2" s="267" t="s">
        <v>227</v>
      </c>
      <c r="U2" s="269" t="s">
        <v>223</v>
      </c>
      <c r="V2" s="269" t="s">
        <v>221</v>
      </c>
      <c r="W2" s="269" t="s">
        <v>222</v>
      </c>
    </row>
    <row r="3" spans="1:29" ht="44" thickBot="1">
      <c r="A3" s="232" t="s">
        <v>2</v>
      </c>
      <c r="B3" s="232" t="s">
        <v>2</v>
      </c>
      <c r="C3" s="232" t="s">
        <v>2</v>
      </c>
      <c r="D3" s="232" t="s">
        <v>2</v>
      </c>
      <c r="E3" s="235" t="s">
        <v>243</v>
      </c>
      <c r="F3" s="232" t="s">
        <v>3</v>
      </c>
      <c r="G3" s="236" t="s">
        <v>4</v>
      </c>
      <c r="H3" s="236" t="s">
        <v>5</v>
      </c>
      <c r="I3" s="237" t="s">
        <v>1</v>
      </c>
      <c r="J3" s="238" t="s">
        <v>146</v>
      </c>
      <c r="K3" s="239" t="s">
        <v>237</v>
      </c>
      <c r="L3" s="239" t="s">
        <v>255</v>
      </c>
      <c r="M3" s="240" t="s">
        <v>148</v>
      </c>
      <c r="N3" s="250"/>
      <c r="O3" s="243" t="s">
        <v>220</v>
      </c>
      <c r="P3" s="243" t="s">
        <v>245</v>
      </c>
      <c r="Q3" s="243" t="s">
        <v>220</v>
      </c>
      <c r="R3" s="344" t="s">
        <v>245</v>
      </c>
      <c r="S3" s="234" t="s">
        <v>253</v>
      </c>
      <c r="T3" s="233" t="s">
        <v>253</v>
      </c>
      <c r="U3" s="155" t="s">
        <v>148</v>
      </c>
      <c r="V3" s="155" t="s">
        <v>148</v>
      </c>
      <c r="W3" s="155" t="s">
        <v>148</v>
      </c>
      <c r="Y3" s="151" t="s">
        <v>212</v>
      </c>
      <c r="Z3" s="151" t="s">
        <v>217</v>
      </c>
    </row>
    <row r="4" spans="1:29" ht="29.5" thickBot="1">
      <c r="A4" s="42" t="s">
        <v>242</v>
      </c>
      <c r="B4" s="42" t="s">
        <v>6</v>
      </c>
      <c r="C4" s="42" t="s">
        <v>232</v>
      </c>
      <c r="D4" s="258" t="s">
        <v>6</v>
      </c>
      <c r="E4" s="14" t="s">
        <v>7</v>
      </c>
      <c r="F4" s="10" t="s">
        <v>8</v>
      </c>
      <c r="G4" s="11" t="s">
        <v>8</v>
      </c>
      <c r="H4" s="11" t="s">
        <v>8</v>
      </c>
      <c r="I4" s="16" t="s">
        <v>8</v>
      </c>
      <c r="J4" s="10" t="s">
        <v>145</v>
      </c>
      <c r="K4" s="241" t="s">
        <v>229</v>
      </c>
      <c r="L4" s="241"/>
      <c r="M4" s="242" t="s">
        <v>147</v>
      </c>
      <c r="N4" s="251"/>
      <c r="O4" s="177" t="s">
        <v>8</v>
      </c>
      <c r="P4" s="343" t="s">
        <v>251</v>
      </c>
      <c r="Q4" s="248" t="s">
        <v>240</v>
      </c>
      <c r="R4" s="248" t="s">
        <v>252</v>
      </c>
      <c r="S4" s="257" t="s">
        <v>231</v>
      </c>
      <c r="T4" s="248" t="s">
        <v>241</v>
      </c>
      <c r="U4" s="178" t="s">
        <v>8</v>
      </c>
      <c r="V4" s="178" t="s">
        <v>8</v>
      </c>
      <c r="W4" s="249" t="s">
        <v>8</v>
      </c>
      <c r="Y4" s="151" t="s">
        <v>209</v>
      </c>
      <c r="Z4" s="151" t="s">
        <v>215</v>
      </c>
      <c r="AC4" t="s">
        <v>230</v>
      </c>
    </row>
    <row r="5" spans="1:29" ht="15" thickBot="1">
      <c r="A5" s="92" t="s">
        <v>151</v>
      </c>
      <c r="B5" s="93" t="s">
        <v>155</v>
      </c>
      <c r="C5" s="93" t="s">
        <v>170</v>
      </c>
      <c r="D5" s="94" t="s">
        <v>9</v>
      </c>
      <c r="E5" s="111" t="s">
        <v>1</v>
      </c>
      <c r="F5" s="96">
        <f>SUM(F6:F16)</f>
        <v>149</v>
      </c>
      <c r="G5" s="96">
        <f>SUM(G6:G16)</f>
        <v>156</v>
      </c>
      <c r="H5" s="96">
        <f>SUM(H6:H16)</f>
        <v>199</v>
      </c>
      <c r="I5" s="96">
        <f>SUM(I6:I16)</f>
        <v>504</v>
      </c>
      <c r="J5" s="112">
        <f t="shared" ref="J5:J47" si="0">SUM(I5*0.1)</f>
        <v>50.400000000000006</v>
      </c>
      <c r="K5" s="96">
        <f>SUM(K6:K16)</f>
        <v>167.99999999999997</v>
      </c>
      <c r="L5" s="96">
        <f>K5*2</f>
        <v>335.99999999999994</v>
      </c>
      <c r="M5" s="101">
        <f t="shared" ref="M5:M47" si="1">SUM(I5+J5)</f>
        <v>554.4</v>
      </c>
      <c r="N5" s="252"/>
      <c r="O5" s="64">
        <f>SUM(O6:O16)</f>
        <v>207</v>
      </c>
      <c r="P5" s="64">
        <f>SUM(P6:P16)</f>
        <v>357</v>
      </c>
      <c r="Q5" s="244">
        <f t="shared" ref="Q5:Q36" si="2">M5/3</f>
        <v>184.79999999999998</v>
      </c>
      <c r="R5" s="65">
        <f>Q5*2</f>
        <v>369.59999999999997</v>
      </c>
      <c r="S5" s="65">
        <f>SUM(P5-R5)</f>
        <v>-12.599999999999966</v>
      </c>
      <c r="T5" s="245">
        <f>SUM(P5-L5)/L5</f>
        <v>6.250000000000018E-2</v>
      </c>
      <c r="U5" s="246">
        <f>SUM(U6:U16)</f>
        <v>600.9677419354839</v>
      </c>
      <c r="V5" s="246">
        <f t="shared" ref="V5:V36" si="3">SUM(U5-M5)</f>
        <v>46.567741935483923</v>
      </c>
      <c r="W5" s="247">
        <f t="shared" ref="W5:W36" si="4">SUM(U5-I5)/I5</f>
        <v>0.19239631336405535</v>
      </c>
      <c r="Y5" s="151" t="s">
        <v>210</v>
      </c>
      <c r="Z5" s="151" t="s">
        <v>218</v>
      </c>
    </row>
    <row r="6" spans="1:29">
      <c r="A6" s="52" t="s">
        <v>151</v>
      </c>
      <c r="B6" s="52" t="s">
        <v>155</v>
      </c>
      <c r="C6" s="66" t="s">
        <v>171</v>
      </c>
      <c r="D6" s="53" t="s">
        <v>9</v>
      </c>
      <c r="E6" s="113" t="s">
        <v>10</v>
      </c>
      <c r="F6" s="54">
        <v>7</v>
      </c>
      <c r="G6" s="54">
        <v>14</v>
      </c>
      <c r="H6" s="54">
        <v>24</v>
      </c>
      <c r="I6" s="54">
        <v>45</v>
      </c>
      <c r="J6" s="54">
        <f t="shared" si="0"/>
        <v>4.5</v>
      </c>
      <c r="K6" s="54">
        <f>SUM(F6+G6+H6)/3</f>
        <v>15</v>
      </c>
      <c r="L6" s="54">
        <f t="shared" ref="L6:L69" si="5">K6*2</f>
        <v>30</v>
      </c>
      <c r="M6" s="222">
        <f t="shared" si="1"/>
        <v>49.5</v>
      </c>
      <c r="N6" s="252"/>
      <c r="O6" s="25">
        <v>23</v>
      </c>
      <c r="P6" s="25">
        <v>37</v>
      </c>
      <c r="Q6" s="227">
        <f t="shared" si="2"/>
        <v>16.5</v>
      </c>
      <c r="R6" s="191">
        <f>Q6*2</f>
        <v>33</v>
      </c>
      <c r="S6" s="191">
        <f t="shared" ref="S6:S69" si="6">SUM(P6-R6)</f>
        <v>4</v>
      </c>
      <c r="T6" s="228">
        <f t="shared" ref="T6:T69" si="7">SUM(P6-L6)/L6</f>
        <v>0.23333333333333334</v>
      </c>
      <c r="U6" s="25">
        <f t="shared" ref="U6:U16" si="8">SUM((O6/31)*90)</f>
        <v>66.774193548387103</v>
      </c>
      <c r="V6" s="25">
        <f t="shared" si="3"/>
        <v>17.274193548387103</v>
      </c>
      <c r="W6" s="149">
        <f t="shared" si="4"/>
        <v>0.48387096774193561</v>
      </c>
      <c r="Y6" s="151" t="s">
        <v>211</v>
      </c>
      <c r="Z6" s="151" t="s">
        <v>185</v>
      </c>
    </row>
    <row r="7" spans="1:29">
      <c r="A7" s="55" t="s">
        <v>151</v>
      </c>
      <c r="B7" s="55" t="s">
        <v>155</v>
      </c>
      <c r="C7" s="67" t="s">
        <v>171</v>
      </c>
      <c r="D7" s="39" t="s">
        <v>9</v>
      </c>
      <c r="E7" s="73" t="s">
        <v>11</v>
      </c>
      <c r="F7" s="25">
        <v>9</v>
      </c>
      <c r="G7" s="25">
        <v>22</v>
      </c>
      <c r="H7" s="25">
        <v>24</v>
      </c>
      <c r="I7" s="25">
        <v>55</v>
      </c>
      <c r="J7" s="25">
        <f t="shared" si="0"/>
        <v>5.5</v>
      </c>
      <c r="K7" s="25">
        <f t="shared" ref="K7:K16" si="9">SUM(F7+G7+H7)/3</f>
        <v>18.333333333333332</v>
      </c>
      <c r="L7" s="25">
        <f t="shared" si="5"/>
        <v>36.666666666666664</v>
      </c>
      <c r="M7" s="191">
        <f t="shared" si="1"/>
        <v>60.5</v>
      </c>
      <c r="N7" s="252"/>
      <c r="O7" s="25">
        <v>15</v>
      </c>
      <c r="P7" s="25">
        <v>19</v>
      </c>
      <c r="Q7" s="227">
        <f t="shared" si="2"/>
        <v>20.166666666666668</v>
      </c>
      <c r="R7" s="191">
        <f>Q7*2</f>
        <v>40.333333333333336</v>
      </c>
      <c r="S7" s="191">
        <f t="shared" si="6"/>
        <v>-21.333333333333336</v>
      </c>
      <c r="T7" s="228">
        <f t="shared" si="7"/>
        <v>-0.48181818181818181</v>
      </c>
      <c r="U7" s="25">
        <f t="shared" si="8"/>
        <v>43.548387096774192</v>
      </c>
      <c r="V7" s="25">
        <f t="shared" si="3"/>
        <v>-16.951612903225808</v>
      </c>
      <c r="W7" s="149">
        <f t="shared" si="4"/>
        <v>-0.2082111436950147</v>
      </c>
      <c r="Y7" s="151" t="s">
        <v>213</v>
      </c>
      <c r="Z7" s="151" t="s">
        <v>216</v>
      </c>
    </row>
    <row r="8" spans="1:29">
      <c r="A8" s="55" t="s">
        <v>151</v>
      </c>
      <c r="B8" s="55" t="s">
        <v>155</v>
      </c>
      <c r="C8" s="67" t="s">
        <v>171</v>
      </c>
      <c r="D8" s="39" t="s">
        <v>9</v>
      </c>
      <c r="E8" s="73" t="s">
        <v>12</v>
      </c>
      <c r="F8" s="25">
        <v>24</v>
      </c>
      <c r="G8" s="25">
        <v>16</v>
      </c>
      <c r="H8" s="25">
        <v>18</v>
      </c>
      <c r="I8" s="25">
        <v>58</v>
      </c>
      <c r="J8" s="25">
        <f t="shared" si="0"/>
        <v>5.8000000000000007</v>
      </c>
      <c r="K8" s="25">
        <f t="shared" si="9"/>
        <v>19.333333333333332</v>
      </c>
      <c r="L8" s="25">
        <f t="shared" si="5"/>
        <v>38.666666666666664</v>
      </c>
      <c r="M8" s="191">
        <f t="shared" si="1"/>
        <v>63.8</v>
      </c>
      <c r="N8" s="252"/>
      <c r="O8" s="25">
        <v>20</v>
      </c>
      <c r="P8" s="25">
        <v>38</v>
      </c>
      <c r="Q8" s="227">
        <f t="shared" si="2"/>
        <v>21.266666666666666</v>
      </c>
      <c r="R8" s="191">
        <f t="shared" ref="R8:R71" si="10">Q8*2</f>
        <v>42.533333333333331</v>
      </c>
      <c r="S8" s="191">
        <f t="shared" si="6"/>
        <v>-4.5333333333333314</v>
      </c>
      <c r="T8" s="228">
        <f t="shared" si="7"/>
        <v>-1.7241379310344768E-2</v>
      </c>
      <c r="U8" s="25">
        <f t="shared" si="8"/>
        <v>58.064516129032256</v>
      </c>
      <c r="V8" s="25">
        <f t="shared" si="3"/>
        <v>-5.7354838709677409</v>
      </c>
      <c r="W8" s="149">
        <f t="shared" si="4"/>
        <v>1.1123470522802798E-3</v>
      </c>
      <c r="Y8" s="151" t="s">
        <v>214</v>
      </c>
      <c r="Z8" s="151" t="s">
        <v>216</v>
      </c>
    </row>
    <row r="9" spans="1:29">
      <c r="A9" s="55" t="s">
        <v>151</v>
      </c>
      <c r="B9" s="55" t="s">
        <v>155</v>
      </c>
      <c r="C9" s="67" t="s">
        <v>171</v>
      </c>
      <c r="D9" s="39" t="s">
        <v>9</v>
      </c>
      <c r="E9" s="73" t="s">
        <v>13</v>
      </c>
      <c r="F9" s="25">
        <v>7</v>
      </c>
      <c r="G9" s="25">
        <v>18</v>
      </c>
      <c r="H9" s="25">
        <v>7</v>
      </c>
      <c r="I9" s="25">
        <v>32</v>
      </c>
      <c r="J9" s="25">
        <f t="shared" si="0"/>
        <v>3.2</v>
      </c>
      <c r="K9" s="25">
        <f t="shared" si="9"/>
        <v>10.666666666666666</v>
      </c>
      <c r="L9" s="25">
        <f t="shared" si="5"/>
        <v>21.333333333333332</v>
      </c>
      <c r="M9" s="191">
        <f t="shared" si="1"/>
        <v>35.200000000000003</v>
      </c>
      <c r="N9" s="252"/>
      <c r="O9" s="25">
        <v>16</v>
      </c>
      <c r="P9" s="25">
        <v>25</v>
      </c>
      <c r="Q9" s="227">
        <f t="shared" si="2"/>
        <v>11.733333333333334</v>
      </c>
      <c r="R9" s="191">
        <f t="shared" si="10"/>
        <v>23.466666666666669</v>
      </c>
      <c r="S9" s="191">
        <f t="shared" si="6"/>
        <v>1.5333333333333314</v>
      </c>
      <c r="T9" s="228">
        <f t="shared" si="7"/>
        <v>0.17187500000000006</v>
      </c>
      <c r="U9" s="25">
        <f t="shared" si="8"/>
        <v>46.451612903225808</v>
      </c>
      <c r="V9" s="25">
        <f t="shared" si="3"/>
        <v>11.251612903225805</v>
      </c>
      <c r="W9" s="149">
        <f t="shared" si="4"/>
        <v>0.45161290322580649</v>
      </c>
    </row>
    <row r="10" spans="1:29">
      <c r="A10" s="55" t="s">
        <v>151</v>
      </c>
      <c r="B10" s="55" t="s">
        <v>155</v>
      </c>
      <c r="C10" s="67" t="s">
        <v>171</v>
      </c>
      <c r="D10" s="39" t="s">
        <v>9</v>
      </c>
      <c r="E10" s="73" t="s">
        <v>14</v>
      </c>
      <c r="F10" s="25">
        <v>37</v>
      </c>
      <c r="G10" s="25">
        <v>20</v>
      </c>
      <c r="H10" s="25">
        <v>26</v>
      </c>
      <c r="I10" s="25">
        <v>83</v>
      </c>
      <c r="J10" s="25">
        <f t="shared" si="0"/>
        <v>8.3000000000000007</v>
      </c>
      <c r="K10" s="25">
        <f t="shared" si="9"/>
        <v>27.666666666666668</v>
      </c>
      <c r="L10" s="25">
        <f t="shared" si="5"/>
        <v>55.333333333333336</v>
      </c>
      <c r="M10" s="191">
        <f t="shared" si="1"/>
        <v>91.3</v>
      </c>
      <c r="N10" s="252"/>
      <c r="O10" s="25">
        <v>26</v>
      </c>
      <c r="P10" s="25">
        <v>45</v>
      </c>
      <c r="Q10" s="227">
        <f t="shared" si="2"/>
        <v>30.433333333333334</v>
      </c>
      <c r="R10" s="191">
        <f t="shared" si="10"/>
        <v>60.866666666666667</v>
      </c>
      <c r="S10" s="191">
        <f t="shared" si="6"/>
        <v>-15.866666666666667</v>
      </c>
      <c r="T10" s="228">
        <f t="shared" si="7"/>
        <v>-0.18674698795180728</v>
      </c>
      <c r="U10" s="25">
        <f t="shared" si="8"/>
        <v>75.483870967741936</v>
      </c>
      <c r="V10" s="25">
        <f t="shared" si="3"/>
        <v>-15.816129032258061</v>
      </c>
      <c r="W10" s="149">
        <f t="shared" si="4"/>
        <v>-9.0555771472988725E-2</v>
      </c>
    </row>
    <row r="11" spans="1:29">
      <c r="A11" s="55" t="s">
        <v>151</v>
      </c>
      <c r="B11" s="55" t="s">
        <v>155</v>
      </c>
      <c r="C11" s="67" t="s">
        <v>171</v>
      </c>
      <c r="D11" s="39" t="s">
        <v>9</v>
      </c>
      <c r="E11" s="73" t="s">
        <v>15</v>
      </c>
      <c r="F11" s="25">
        <v>12</v>
      </c>
      <c r="G11" s="25">
        <v>11</v>
      </c>
      <c r="H11" s="25">
        <v>20</v>
      </c>
      <c r="I11" s="25">
        <v>43</v>
      </c>
      <c r="J11" s="25">
        <f t="shared" si="0"/>
        <v>4.3</v>
      </c>
      <c r="K11" s="25">
        <f t="shared" si="9"/>
        <v>14.333333333333334</v>
      </c>
      <c r="L11" s="25">
        <f t="shared" si="5"/>
        <v>28.666666666666668</v>
      </c>
      <c r="M11" s="191">
        <f t="shared" si="1"/>
        <v>47.3</v>
      </c>
      <c r="N11" s="252"/>
      <c r="O11" s="25">
        <v>19</v>
      </c>
      <c r="P11" s="25">
        <v>29</v>
      </c>
      <c r="Q11" s="227">
        <f t="shared" si="2"/>
        <v>15.766666666666666</v>
      </c>
      <c r="R11" s="191">
        <f t="shared" si="10"/>
        <v>31.533333333333331</v>
      </c>
      <c r="S11" s="191">
        <f t="shared" si="6"/>
        <v>-2.5333333333333314</v>
      </c>
      <c r="T11" s="228">
        <f t="shared" si="7"/>
        <v>1.1627906976744144E-2</v>
      </c>
      <c r="U11" s="25">
        <f t="shared" si="8"/>
        <v>55.161290322580648</v>
      </c>
      <c r="V11" s="25">
        <f t="shared" si="3"/>
        <v>7.8612903225806505</v>
      </c>
      <c r="W11" s="149">
        <f t="shared" si="4"/>
        <v>0.28282070517629415</v>
      </c>
    </row>
    <row r="12" spans="1:29">
      <c r="A12" s="55" t="s">
        <v>151</v>
      </c>
      <c r="B12" s="55" t="s">
        <v>155</v>
      </c>
      <c r="C12" s="67" t="s">
        <v>171</v>
      </c>
      <c r="D12" s="39" t="s">
        <v>9</v>
      </c>
      <c r="E12" s="73" t="s">
        <v>16</v>
      </c>
      <c r="F12" s="25">
        <v>1</v>
      </c>
      <c r="G12" s="25">
        <v>18</v>
      </c>
      <c r="H12" s="25">
        <v>20</v>
      </c>
      <c r="I12" s="25">
        <v>39</v>
      </c>
      <c r="J12" s="25">
        <f t="shared" si="0"/>
        <v>3.9000000000000004</v>
      </c>
      <c r="K12" s="25">
        <f t="shared" si="9"/>
        <v>13</v>
      </c>
      <c r="L12" s="25">
        <f t="shared" si="5"/>
        <v>26</v>
      </c>
      <c r="M12" s="191">
        <f t="shared" si="1"/>
        <v>42.9</v>
      </c>
      <c r="N12" s="252"/>
      <c r="O12" s="25">
        <v>27</v>
      </c>
      <c r="P12" s="25">
        <v>42</v>
      </c>
      <c r="Q12" s="227">
        <f t="shared" si="2"/>
        <v>14.299999999999999</v>
      </c>
      <c r="R12" s="191">
        <f t="shared" si="10"/>
        <v>28.599999999999998</v>
      </c>
      <c r="S12" s="191">
        <f t="shared" si="6"/>
        <v>13.400000000000002</v>
      </c>
      <c r="T12" s="228">
        <f t="shared" si="7"/>
        <v>0.61538461538461542</v>
      </c>
      <c r="U12" s="25">
        <f t="shared" si="8"/>
        <v>78.387096774193552</v>
      </c>
      <c r="V12" s="25">
        <f t="shared" si="3"/>
        <v>35.487096774193553</v>
      </c>
      <c r="W12" s="149">
        <f t="shared" si="4"/>
        <v>1.0099255583126552</v>
      </c>
    </row>
    <row r="13" spans="1:29">
      <c r="A13" s="55" t="s">
        <v>151</v>
      </c>
      <c r="B13" s="55" t="s">
        <v>155</v>
      </c>
      <c r="C13" s="67" t="s">
        <v>171</v>
      </c>
      <c r="D13" s="39" t="s">
        <v>9</v>
      </c>
      <c r="E13" s="73" t="s">
        <v>17</v>
      </c>
      <c r="F13" s="25">
        <v>2</v>
      </c>
      <c r="G13" s="25">
        <v>2</v>
      </c>
      <c r="H13" s="25">
        <v>6</v>
      </c>
      <c r="I13" s="25">
        <v>10</v>
      </c>
      <c r="J13" s="25">
        <f t="shared" si="0"/>
        <v>1</v>
      </c>
      <c r="K13" s="25">
        <f t="shared" si="9"/>
        <v>3.3333333333333335</v>
      </c>
      <c r="L13" s="25">
        <f t="shared" si="5"/>
        <v>6.666666666666667</v>
      </c>
      <c r="M13" s="191">
        <f t="shared" si="1"/>
        <v>11</v>
      </c>
      <c r="N13" s="252"/>
      <c r="O13" s="25">
        <v>3</v>
      </c>
      <c r="P13" s="25">
        <v>7</v>
      </c>
      <c r="Q13" s="227">
        <f t="shared" si="2"/>
        <v>3.6666666666666665</v>
      </c>
      <c r="R13" s="191">
        <f t="shared" si="10"/>
        <v>7.333333333333333</v>
      </c>
      <c r="S13" s="191">
        <f t="shared" si="6"/>
        <v>-0.33333333333333304</v>
      </c>
      <c r="T13" s="228">
        <f t="shared" si="7"/>
        <v>4.9999999999999954E-2</v>
      </c>
      <c r="U13" s="25">
        <f t="shared" si="8"/>
        <v>8.7096774193548381</v>
      </c>
      <c r="V13" s="25">
        <f t="shared" si="3"/>
        <v>-2.2903225806451619</v>
      </c>
      <c r="W13" s="149">
        <f t="shared" si="4"/>
        <v>-0.12903225806451618</v>
      </c>
    </row>
    <row r="14" spans="1:29">
      <c r="A14" s="67" t="s">
        <v>151</v>
      </c>
      <c r="B14" s="67" t="s">
        <v>155</v>
      </c>
      <c r="C14" s="67" t="s">
        <v>171</v>
      </c>
      <c r="D14" s="39" t="s">
        <v>9</v>
      </c>
      <c r="E14" s="73" t="s">
        <v>18</v>
      </c>
      <c r="F14" s="25">
        <v>10</v>
      </c>
      <c r="G14" s="25">
        <v>4</v>
      </c>
      <c r="H14" s="25">
        <v>9</v>
      </c>
      <c r="I14" s="25">
        <v>23</v>
      </c>
      <c r="J14" s="25">
        <f t="shared" si="0"/>
        <v>2.3000000000000003</v>
      </c>
      <c r="K14" s="25">
        <f t="shared" si="9"/>
        <v>7.666666666666667</v>
      </c>
      <c r="L14" s="25">
        <f t="shared" si="5"/>
        <v>15.333333333333334</v>
      </c>
      <c r="M14" s="191">
        <f t="shared" ref="M14:M16" si="11">SUM(I14+J14)</f>
        <v>25.3</v>
      </c>
      <c r="N14" s="252"/>
      <c r="O14" s="25">
        <v>9</v>
      </c>
      <c r="P14" s="25">
        <v>23</v>
      </c>
      <c r="Q14" s="227">
        <f t="shared" si="2"/>
        <v>8.4333333333333336</v>
      </c>
      <c r="R14" s="191">
        <f t="shared" si="10"/>
        <v>16.866666666666667</v>
      </c>
      <c r="S14" s="191">
        <f t="shared" si="6"/>
        <v>6.1333333333333329</v>
      </c>
      <c r="T14" s="228">
        <f t="shared" si="7"/>
        <v>0.49999999999999994</v>
      </c>
      <c r="U14" s="25">
        <f t="shared" si="8"/>
        <v>26.12903225806452</v>
      </c>
      <c r="V14" s="25">
        <f t="shared" si="3"/>
        <v>0.82903225806451886</v>
      </c>
      <c r="W14" s="149">
        <f t="shared" si="4"/>
        <v>0.13604488078541391</v>
      </c>
    </row>
    <row r="15" spans="1:29">
      <c r="A15" s="67" t="s">
        <v>151</v>
      </c>
      <c r="B15" s="67" t="s">
        <v>155</v>
      </c>
      <c r="C15" s="67" t="s">
        <v>171</v>
      </c>
      <c r="D15" s="39" t="s">
        <v>9</v>
      </c>
      <c r="E15" s="142" t="s">
        <v>213</v>
      </c>
      <c r="F15" s="25">
        <v>23</v>
      </c>
      <c r="G15" s="25">
        <v>19</v>
      </c>
      <c r="H15" s="25">
        <v>26</v>
      </c>
      <c r="I15" s="25">
        <v>68</v>
      </c>
      <c r="J15" s="25">
        <f t="shared" si="0"/>
        <v>6.8000000000000007</v>
      </c>
      <c r="K15" s="25">
        <f t="shared" si="9"/>
        <v>22.666666666666668</v>
      </c>
      <c r="L15" s="25">
        <f t="shared" si="5"/>
        <v>45.333333333333336</v>
      </c>
      <c r="M15" s="191">
        <f t="shared" si="11"/>
        <v>74.8</v>
      </c>
      <c r="N15" s="252"/>
      <c r="O15" s="25">
        <v>32</v>
      </c>
      <c r="P15" s="25">
        <v>65</v>
      </c>
      <c r="Q15" s="227">
        <f t="shared" si="2"/>
        <v>24.933333333333334</v>
      </c>
      <c r="R15" s="191">
        <f t="shared" si="10"/>
        <v>49.866666666666667</v>
      </c>
      <c r="S15" s="191">
        <f t="shared" si="6"/>
        <v>15.133333333333333</v>
      </c>
      <c r="T15" s="228">
        <f t="shared" si="7"/>
        <v>0.43382352941176461</v>
      </c>
      <c r="U15" s="25">
        <f t="shared" si="8"/>
        <v>92.903225806451616</v>
      </c>
      <c r="V15" s="25">
        <f t="shared" si="3"/>
        <v>18.103225806451618</v>
      </c>
      <c r="W15" s="149">
        <f t="shared" si="4"/>
        <v>0.36622390891840612</v>
      </c>
    </row>
    <row r="16" spans="1:29" ht="15" thickBot="1">
      <c r="A16" s="67" t="s">
        <v>151</v>
      </c>
      <c r="B16" s="67" t="s">
        <v>155</v>
      </c>
      <c r="C16" s="67" t="s">
        <v>171</v>
      </c>
      <c r="D16" s="39" t="s">
        <v>9</v>
      </c>
      <c r="E16" s="142" t="s">
        <v>214</v>
      </c>
      <c r="F16" s="25">
        <v>17</v>
      </c>
      <c r="G16" s="25">
        <v>12</v>
      </c>
      <c r="H16" s="25">
        <v>19</v>
      </c>
      <c r="I16" s="25">
        <v>48</v>
      </c>
      <c r="J16" s="25">
        <f t="shared" si="0"/>
        <v>4.8000000000000007</v>
      </c>
      <c r="K16" s="25">
        <f t="shared" si="9"/>
        <v>16</v>
      </c>
      <c r="L16" s="25">
        <f t="shared" si="5"/>
        <v>32</v>
      </c>
      <c r="M16" s="191">
        <f t="shared" si="11"/>
        <v>52.8</v>
      </c>
      <c r="N16" s="252"/>
      <c r="O16" s="25">
        <v>17</v>
      </c>
      <c r="P16" s="25">
        <v>27</v>
      </c>
      <c r="Q16" s="227">
        <f t="shared" si="2"/>
        <v>17.599999999999998</v>
      </c>
      <c r="R16" s="191">
        <f t="shared" si="10"/>
        <v>35.199999999999996</v>
      </c>
      <c r="S16" s="191">
        <f t="shared" si="6"/>
        <v>-8.1999999999999957</v>
      </c>
      <c r="T16" s="228">
        <f t="shared" si="7"/>
        <v>-0.15625</v>
      </c>
      <c r="U16" s="25">
        <f t="shared" si="8"/>
        <v>49.354838709677416</v>
      </c>
      <c r="V16" s="25">
        <f t="shared" si="3"/>
        <v>-3.4451612903225808</v>
      </c>
      <c r="W16" s="149">
        <f t="shared" si="4"/>
        <v>2.822580645161284E-2</v>
      </c>
    </row>
    <row r="17" spans="1:23" ht="15" thickBot="1">
      <c r="A17" s="85" t="s">
        <v>152</v>
      </c>
      <c r="B17" s="85" t="s">
        <v>166</v>
      </c>
      <c r="C17" s="86" t="s">
        <v>172</v>
      </c>
      <c r="D17" s="87" t="s">
        <v>19</v>
      </c>
      <c r="E17" s="88" t="s">
        <v>1</v>
      </c>
      <c r="F17" s="37">
        <f>SUM(F18:F26)</f>
        <v>113</v>
      </c>
      <c r="G17" s="37">
        <f t="shared" ref="G17:I17" si="12">SUM(G18:G26)</f>
        <v>93</v>
      </c>
      <c r="H17" s="37">
        <f t="shared" si="12"/>
        <v>111</v>
      </c>
      <c r="I17" s="37">
        <f t="shared" si="12"/>
        <v>317</v>
      </c>
      <c r="J17" s="37">
        <f t="shared" si="0"/>
        <v>31.700000000000003</v>
      </c>
      <c r="K17" s="37">
        <f>SUM(K18:K26)</f>
        <v>105.66666666666666</v>
      </c>
      <c r="L17" s="37">
        <f t="shared" si="5"/>
        <v>211.33333333333331</v>
      </c>
      <c r="M17" s="97">
        <f t="shared" si="1"/>
        <v>348.7</v>
      </c>
      <c r="N17" s="253"/>
      <c r="O17" s="38">
        <f>SUM(O18:O26)</f>
        <v>105</v>
      </c>
      <c r="P17" s="38">
        <f>SUM(P18:P26)</f>
        <v>115</v>
      </c>
      <c r="Q17" s="104">
        <f t="shared" si="2"/>
        <v>116.23333333333333</v>
      </c>
      <c r="R17" s="24">
        <f t="shared" si="10"/>
        <v>232.46666666666667</v>
      </c>
      <c r="S17" s="24">
        <f t="shared" si="6"/>
        <v>-117.46666666666667</v>
      </c>
      <c r="T17" s="229">
        <f t="shared" si="7"/>
        <v>-0.45583596214511035</v>
      </c>
      <c r="U17" s="148">
        <f>SUM(U18:U26)</f>
        <v>304.83870967741933</v>
      </c>
      <c r="V17" s="148">
        <f t="shared" si="3"/>
        <v>-43.861290322580658</v>
      </c>
      <c r="W17" s="150">
        <f t="shared" si="4"/>
        <v>-3.8363691869339647E-2</v>
      </c>
    </row>
    <row r="18" spans="1:23">
      <c r="A18" s="60" t="s">
        <v>152</v>
      </c>
      <c r="B18" s="70" t="s">
        <v>166</v>
      </c>
      <c r="C18" s="70" t="s">
        <v>172</v>
      </c>
      <c r="D18" s="41" t="s">
        <v>19</v>
      </c>
      <c r="E18" s="78" t="s">
        <v>20</v>
      </c>
      <c r="F18" s="33">
        <v>12</v>
      </c>
      <c r="G18" s="33">
        <v>12</v>
      </c>
      <c r="H18" s="33">
        <v>12</v>
      </c>
      <c r="I18" s="33">
        <v>36</v>
      </c>
      <c r="J18" s="33">
        <f t="shared" si="0"/>
        <v>3.6</v>
      </c>
      <c r="K18" s="33">
        <f t="shared" ref="K18:K26" si="13">SUM(F18+G18+H18)/3</f>
        <v>12</v>
      </c>
      <c r="L18" s="33">
        <f t="shared" si="5"/>
        <v>24</v>
      </c>
      <c r="M18" s="190">
        <f t="shared" si="1"/>
        <v>39.6</v>
      </c>
      <c r="N18" s="252"/>
      <c r="O18" s="33">
        <v>14</v>
      </c>
      <c r="P18" s="33">
        <v>5</v>
      </c>
      <c r="Q18" s="227">
        <f t="shared" si="2"/>
        <v>13.200000000000001</v>
      </c>
      <c r="R18" s="191">
        <f t="shared" si="10"/>
        <v>26.400000000000002</v>
      </c>
      <c r="S18" s="191">
        <f t="shared" si="6"/>
        <v>-21.400000000000002</v>
      </c>
      <c r="T18" s="228">
        <f t="shared" si="7"/>
        <v>-0.79166666666666663</v>
      </c>
      <c r="U18" s="33">
        <f t="shared" ref="U18:U26" si="14">SUM((O18/31)*90)</f>
        <v>40.645161290322577</v>
      </c>
      <c r="V18" s="33">
        <f t="shared" si="3"/>
        <v>1.0451612903225751</v>
      </c>
      <c r="W18" s="149">
        <f t="shared" si="4"/>
        <v>0.12903225806451601</v>
      </c>
    </row>
    <row r="19" spans="1:23">
      <c r="A19" s="60" t="s">
        <v>152</v>
      </c>
      <c r="B19" s="70" t="s">
        <v>166</v>
      </c>
      <c r="C19" s="70" t="s">
        <v>172</v>
      </c>
      <c r="D19" s="41" t="s">
        <v>19</v>
      </c>
      <c r="E19" s="78" t="s">
        <v>21</v>
      </c>
      <c r="F19" s="33">
        <v>14</v>
      </c>
      <c r="G19" s="33">
        <v>11</v>
      </c>
      <c r="H19" s="33">
        <v>8</v>
      </c>
      <c r="I19" s="33">
        <v>33</v>
      </c>
      <c r="J19" s="33">
        <f t="shared" si="0"/>
        <v>3.3000000000000003</v>
      </c>
      <c r="K19" s="33">
        <f t="shared" si="13"/>
        <v>11</v>
      </c>
      <c r="L19" s="33">
        <f t="shared" si="5"/>
        <v>22</v>
      </c>
      <c r="M19" s="190">
        <f t="shared" si="1"/>
        <v>36.299999999999997</v>
      </c>
      <c r="N19" s="252"/>
      <c r="O19" s="33">
        <v>11</v>
      </c>
      <c r="P19" s="33">
        <v>10</v>
      </c>
      <c r="Q19" s="227">
        <f t="shared" si="2"/>
        <v>12.1</v>
      </c>
      <c r="R19" s="191">
        <f t="shared" si="10"/>
        <v>24.2</v>
      </c>
      <c r="S19" s="191">
        <f t="shared" si="6"/>
        <v>-14.2</v>
      </c>
      <c r="T19" s="228">
        <f t="shared" si="7"/>
        <v>-0.54545454545454541</v>
      </c>
      <c r="U19" s="33">
        <f t="shared" si="14"/>
        <v>31.935483870967744</v>
      </c>
      <c r="V19" s="33">
        <f t="shared" si="3"/>
        <v>-4.3645161290322534</v>
      </c>
      <c r="W19" s="149">
        <f t="shared" si="4"/>
        <v>-3.2258064516128976E-2</v>
      </c>
    </row>
    <row r="20" spans="1:23">
      <c r="A20" s="60" t="s">
        <v>152</v>
      </c>
      <c r="B20" s="70" t="s">
        <v>166</v>
      </c>
      <c r="C20" s="70" t="s">
        <v>172</v>
      </c>
      <c r="D20" s="41" t="s">
        <v>19</v>
      </c>
      <c r="E20" s="78" t="s">
        <v>22</v>
      </c>
      <c r="F20" s="33">
        <v>12</v>
      </c>
      <c r="G20" s="33">
        <v>13</v>
      </c>
      <c r="H20" s="33">
        <v>13</v>
      </c>
      <c r="I20" s="33">
        <v>38</v>
      </c>
      <c r="J20" s="33">
        <f t="shared" si="0"/>
        <v>3.8000000000000003</v>
      </c>
      <c r="K20" s="33">
        <f t="shared" si="13"/>
        <v>12.666666666666666</v>
      </c>
      <c r="L20" s="33">
        <f t="shared" si="5"/>
        <v>25.333333333333332</v>
      </c>
      <c r="M20" s="190">
        <f t="shared" si="1"/>
        <v>41.8</v>
      </c>
      <c r="N20" s="252"/>
      <c r="O20" s="33">
        <v>14</v>
      </c>
      <c r="P20" s="33">
        <v>15</v>
      </c>
      <c r="Q20" s="227">
        <f t="shared" si="2"/>
        <v>13.933333333333332</v>
      </c>
      <c r="R20" s="191">
        <f t="shared" si="10"/>
        <v>27.866666666666664</v>
      </c>
      <c r="S20" s="191">
        <f t="shared" si="6"/>
        <v>-12.866666666666664</v>
      </c>
      <c r="T20" s="228">
        <f t="shared" si="7"/>
        <v>-0.40789473684210525</v>
      </c>
      <c r="U20" s="33">
        <f t="shared" si="14"/>
        <v>40.645161290322577</v>
      </c>
      <c r="V20" s="33">
        <f t="shared" si="3"/>
        <v>-1.1548387096774206</v>
      </c>
      <c r="W20" s="149">
        <f t="shared" si="4"/>
        <v>6.9609507640067805E-2</v>
      </c>
    </row>
    <row r="21" spans="1:23">
      <c r="A21" s="60" t="s">
        <v>152</v>
      </c>
      <c r="B21" s="70" t="s">
        <v>166</v>
      </c>
      <c r="C21" s="70" t="s">
        <v>172</v>
      </c>
      <c r="D21" s="41" t="s">
        <v>19</v>
      </c>
      <c r="E21" s="78" t="s">
        <v>23</v>
      </c>
      <c r="F21" s="33">
        <v>14</v>
      </c>
      <c r="G21" s="33">
        <v>9</v>
      </c>
      <c r="H21" s="33">
        <v>10</v>
      </c>
      <c r="I21" s="33">
        <v>33</v>
      </c>
      <c r="J21" s="33">
        <f t="shared" si="0"/>
        <v>3.3000000000000003</v>
      </c>
      <c r="K21" s="33">
        <f t="shared" si="13"/>
        <v>11</v>
      </c>
      <c r="L21" s="33">
        <f t="shared" si="5"/>
        <v>22</v>
      </c>
      <c r="M21" s="190">
        <f t="shared" si="1"/>
        <v>36.299999999999997</v>
      </c>
      <c r="N21" s="252"/>
      <c r="O21" s="33">
        <v>11</v>
      </c>
      <c r="P21" s="33">
        <v>10</v>
      </c>
      <c r="Q21" s="227">
        <f t="shared" si="2"/>
        <v>12.1</v>
      </c>
      <c r="R21" s="191">
        <f t="shared" si="10"/>
        <v>24.2</v>
      </c>
      <c r="S21" s="191">
        <f t="shared" si="6"/>
        <v>-14.2</v>
      </c>
      <c r="T21" s="228">
        <f t="shared" si="7"/>
        <v>-0.54545454545454541</v>
      </c>
      <c r="U21" s="33">
        <f t="shared" si="14"/>
        <v>31.935483870967744</v>
      </c>
      <c r="V21" s="33">
        <f t="shared" si="3"/>
        <v>-4.3645161290322534</v>
      </c>
      <c r="W21" s="149">
        <f t="shared" si="4"/>
        <v>-3.2258064516128976E-2</v>
      </c>
    </row>
    <row r="22" spans="1:23">
      <c r="A22" s="60" t="s">
        <v>152</v>
      </c>
      <c r="B22" s="70" t="s">
        <v>166</v>
      </c>
      <c r="C22" s="70" t="s">
        <v>172</v>
      </c>
      <c r="D22" s="41" t="s">
        <v>19</v>
      </c>
      <c r="E22" s="78" t="s">
        <v>24</v>
      </c>
      <c r="F22" s="33">
        <v>11</v>
      </c>
      <c r="G22" s="33">
        <v>6</v>
      </c>
      <c r="H22" s="33">
        <v>11</v>
      </c>
      <c r="I22" s="33">
        <v>28</v>
      </c>
      <c r="J22" s="33">
        <f t="shared" si="0"/>
        <v>2.8000000000000003</v>
      </c>
      <c r="K22" s="33">
        <f t="shared" si="13"/>
        <v>9.3333333333333339</v>
      </c>
      <c r="L22" s="33">
        <f t="shared" si="5"/>
        <v>18.666666666666668</v>
      </c>
      <c r="M22" s="190">
        <f t="shared" si="1"/>
        <v>30.8</v>
      </c>
      <c r="N22" s="252"/>
      <c r="O22" s="33">
        <v>6</v>
      </c>
      <c r="P22" s="33">
        <v>9</v>
      </c>
      <c r="Q22" s="227">
        <f t="shared" si="2"/>
        <v>10.266666666666667</v>
      </c>
      <c r="R22" s="191">
        <f t="shared" si="10"/>
        <v>20.533333333333335</v>
      </c>
      <c r="S22" s="191">
        <f t="shared" si="6"/>
        <v>-11.533333333333335</v>
      </c>
      <c r="T22" s="228">
        <f t="shared" si="7"/>
        <v>-0.5178571428571429</v>
      </c>
      <c r="U22" s="33">
        <f t="shared" si="14"/>
        <v>17.419354838709676</v>
      </c>
      <c r="V22" s="33">
        <f t="shared" si="3"/>
        <v>-13.380645161290325</v>
      </c>
      <c r="W22" s="149">
        <f t="shared" si="4"/>
        <v>-0.37788018433179726</v>
      </c>
    </row>
    <row r="23" spans="1:23">
      <c r="A23" s="60" t="s">
        <v>152</v>
      </c>
      <c r="B23" s="70" t="s">
        <v>166</v>
      </c>
      <c r="C23" s="70" t="s">
        <v>172</v>
      </c>
      <c r="D23" s="41" t="s">
        <v>19</v>
      </c>
      <c r="E23" s="78" t="s">
        <v>25</v>
      </c>
      <c r="F23" s="33">
        <v>7</v>
      </c>
      <c r="G23" s="33">
        <v>9</v>
      </c>
      <c r="H23" s="33">
        <v>16</v>
      </c>
      <c r="I23" s="33">
        <v>32</v>
      </c>
      <c r="J23" s="33">
        <f t="shared" si="0"/>
        <v>3.2</v>
      </c>
      <c r="K23" s="33">
        <f t="shared" si="13"/>
        <v>10.666666666666666</v>
      </c>
      <c r="L23" s="33">
        <f t="shared" si="5"/>
        <v>21.333333333333332</v>
      </c>
      <c r="M23" s="190">
        <f t="shared" si="1"/>
        <v>35.200000000000003</v>
      </c>
      <c r="N23" s="252"/>
      <c r="O23" s="33">
        <v>16</v>
      </c>
      <c r="P23" s="33">
        <v>13</v>
      </c>
      <c r="Q23" s="227">
        <f t="shared" si="2"/>
        <v>11.733333333333334</v>
      </c>
      <c r="R23" s="191">
        <f t="shared" si="10"/>
        <v>23.466666666666669</v>
      </c>
      <c r="S23" s="191">
        <f t="shared" si="6"/>
        <v>-10.466666666666669</v>
      </c>
      <c r="T23" s="228">
        <f t="shared" si="7"/>
        <v>-0.39062499999999994</v>
      </c>
      <c r="U23" s="33">
        <f t="shared" si="14"/>
        <v>46.451612903225808</v>
      </c>
      <c r="V23" s="33">
        <f t="shared" si="3"/>
        <v>11.251612903225805</v>
      </c>
      <c r="W23" s="149">
        <f t="shared" si="4"/>
        <v>0.45161290322580649</v>
      </c>
    </row>
    <row r="24" spans="1:23">
      <c r="A24" s="60" t="s">
        <v>152</v>
      </c>
      <c r="B24" s="70" t="s">
        <v>166</v>
      </c>
      <c r="C24" s="70" t="s">
        <v>172</v>
      </c>
      <c r="D24" s="41" t="s">
        <v>19</v>
      </c>
      <c r="E24" s="78" t="s">
        <v>26</v>
      </c>
      <c r="F24" s="33">
        <v>21</v>
      </c>
      <c r="G24" s="33">
        <v>16</v>
      </c>
      <c r="H24" s="33">
        <v>15</v>
      </c>
      <c r="I24" s="33">
        <v>52</v>
      </c>
      <c r="J24" s="33">
        <f t="shared" si="0"/>
        <v>5.2</v>
      </c>
      <c r="K24" s="33">
        <f t="shared" si="13"/>
        <v>17.333333333333332</v>
      </c>
      <c r="L24" s="33">
        <f t="shared" si="5"/>
        <v>34.666666666666664</v>
      </c>
      <c r="M24" s="190">
        <f t="shared" si="1"/>
        <v>57.2</v>
      </c>
      <c r="N24" s="252"/>
      <c r="O24" s="33">
        <v>16</v>
      </c>
      <c r="P24" s="33">
        <v>19</v>
      </c>
      <c r="Q24" s="227">
        <f t="shared" si="2"/>
        <v>19.066666666666666</v>
      </c>
      <c r="R24" s="191">
        <f t="shared" si="10"/>
        <v>38.133333333333333</v>
      </c>
      <c r="S24" s="191">
        <f t="shared" si="6"/>
        <v>-19.133333333333333</v>
      </c>
      <c r="T24" s="228">
        <f t="shared" si="7"/>
        <v>-0.45192307692307687</v>
      </c>
      <c r="U24" s="33">
        <f t="shared" si="14"/>
        <v>46.451612903225808</v>
      </c>
      <c r="V24" s="33">
        <f t="shared" si="3"/>
        <v>-10.748387096774195</v>
      </c>
      <c r="W24" s="149">
        <f t="shared" si="4"/>
        <v>-0.10669975186104216</v>
      </c>
    </row>
    <row r="25" spans="1:23">
      <c r="A25" s="60" t="s">
        <v>152</v>
      </c>
      <c r="B25" s="70" t="s">
        <v>166</v>
      </c>
      <c r="C25" s="70" t="s">
        <v>172</v>
      </c>
      <c r="D25" s="41" t="s">
        <v>19</v>
      </c>
      <c r="E25" s="142" t="s">
        <v>208</v>
      </c>
      <c r="F25" s="33">
        <v>4</v>
      </c>
      <c r="G25" s="33">
        <v>4</v>
      </c>
      <c r="H25" s="33">
        <v>8</v>
      </c>
      <c r="I25" s="33">
        <v>16</v>
      </c>
      <c r="J25" s="33">
        <f t="shared" si="0"/>
        <v>1.6</v>
      </c>
      <c r="K25" s="33">
        <f t="shared" si="13"/>
        <v>5.333333333333333</v>
      </c>
      <c r="L25" s="33">
        <f t="shared" si="5"/>
        <v>10.666666666666666</v>
      </c>
      <c r="M25" s="190">
        <f t="shared" ref="M25" si="15">SUM(I25+J25)</f>
        <v>17.600000000000001</v>
      </c>
      <c r="N25" s="252"/>
      <c r="O25" s="33">
        <v>4</v>
      </c>
      <c r="P25" s="33">
        <v>17</v>
      </c>
      <c r="Q25" s="227">
        <f t="shared" si="2"/>
        <v>5.8666666666666671</v>
      </c>
      <c r="R25" s="191">
        <f t="shared" si="10"/>
        <v>11.733333333333334</v>
      </c>
      <c r="S25" s="191">
        <f t="shared" si="6"/>
        <v>5.2666666666666657</v>
      </c>
      <c r="T25" s="228">
        <f t="shared" si="7"/>
        <v>0.59375000000000011</v>
      </c>
      <c r="U25" s="33">
        <f t="shared" si="14"/>
        <v>11.612903225806452</v>
      </c>
      <c r="V25" s="33">
        <f t="shared" si="3"/>
        <v>-5.9870967741935495</v>
      </c>
      <c r="W25" s="149">
        <f t="shared" si="4"/>
        <v>-0.27419354838709675</v>
      </c>
    </row>
    <row r="26" spans="1:23" ht="15" thickBot="1">
      <c r="A26" s="60" t="s">
        <v>152</v>
      </c>
      <c r="B26" s="70" t="s">
        <v>166</v>
      </c>
      <c r="C26" s="70" t="s">
        <v>172</v>
      </c>
      <c r="D26" s="41" t="s">
        <v>19</v>
      </c>
      <c r="E26" s="78" t="s">
        <v>27</v>
      </c>
      <c r="F26" s="33">
        <v>18</v>
      </c>
      <c r="G26" s="33">
        <v>13</v>
      </c>
      <c r="H26" s="33">
        <v>18</v>
      </c>
      <c r="I26" s="33">
        <v>49</v>
      </c>
      <c r="J26" s="33">
        <f t="shared" si="0"/>
        <v>4.9000000000000004</v>
      </c>
      <c r="K26" s="33">
        <f t="shared" si="13"/>
        <v>16.333333333333332</v>
      </c>
      <c r="L26" s="33">
        <f t="shared" si="5"/>
        <v>32.666666666666664</v>
      </c>
      <c r="M26" s="190">
        <f t="shared" si="1"/>
        <v>53.9</v>
      </c>
      <c r="N26" s="252"/>
      <c r="O26" s="33">
        <v>13</v>
      </c>
      <c r="P26" s="33">
        <v>17</v>
      </c>
      <c r="Q26" s="227">
        <f t="shared" si="2"/>
        <v>17.966666666666665</v>
      </c>
      <c r="R26" s="191">
        <f t="shared" si="10"/>
        <v>35.93333333333333</v>
      </c>
      <c r="S26" s="191">
        <f t="shared" si="6"/>
        <v>-18.93333333333333</v>
      </c>
      <c r="T26" s="228">
        <f t="shared" si="7"/>
        <v>-0.47959183673469385</v>
      </c>
      <c r="U26" s="33">
        <f t="shared" si="14"/>
        <v>37.741935483870968</v>
      </c>
      <c r="V26" s="33">
        <f t="shared" si="3"/>
        <v>-16.158064516129031</v>
      </c>
      <c r="W26" s="149">
        <f t="shared" si="4"/>
        <v>-0.22975641869651087</v>
      </c>
    </row>
    <row r="27" spans="1:23" ht="15" thickBot="1">
      <c r="A27" s="85" t="s">
        <v>151</v>
      </c>
      <c r="B27" s="86" t="s">
        <v>156</v>
      </c>
      <c r="C27" s="86" t="s">
        <v>173</v>
      </c>
      <c r="D27" s="87" t="s">
        <v>32</v>
      </c>
      <c r="E27" s="88" t="s">
        <v>1</v>
      </c>
      <c r="F27" s="37">
        <f>SUM(F28:F31)</f>
        <v>87</v>
      </c>
      <c r="G27" s="37">
        <f t="shared" ref="G27:I27" si="16">SUM(G28:G31)</f>
        <v>102</v>
      </c>
      <c r="H27" s="37">
        <f t="shared" si="16"/>
        <v>89</v>
      </c>
      <c r="I27" s="37">
        <f t="shared" si="16"/>
        <v>278</v>
      </c>
      <c r="J27" s="37">
        <f t="shared" si="0"/>
        <v>27.8</v>
      </c>
      <c r="K27" s="37">
        <f>SUM(K28:K31)</f>
        <v>92.666666666666657</v>
      </c>
      <c r="L27" s="37">
        <f t="shared" si="5"/>
        <v>185.33333333333331</v>
      </c>
      <c r="M27" s="97">
        <f t="shared" si="1"/>
        <v>305.8</v>
      </c>
      <c r="N27" s="253"/>
      <c r="O27" s="37">
        <f>SUM(O28:O31)</f>
        <v>93</v>
      </c>
      <c r="P27" s="37">
        <f>SUM(P28:P31)</f>
        <v>180</v>
      </c>
      <c r="Q27" s="104">
        <f t="shared" si="2"/>
        <v>101.93333333333334</v>
      </c>
      <c r="R27" s="97">
        <f t="shared" si="10"/>
        <v>203.86666666666667</v>
      </c>
      <c r="S27" s="97">
        <f t="shared" si="6"/>
        <v>-23.866666666666674</v>
      </c>
      <c r="T27" s="230">
        <f t="shared" si="7"/>
        <v>-2.8776978417266088E-2</v>
      </c>
      <c r="U27" s="37">
        <f>SUM(U28:U31)</f>
        <v>270</v>
      </c>
      <c r="V27" s="37">
        <f t="shared" si="3"/>
        <v>-35.800000000000011</v>
      </c>
      <c r="W27" s="150">
        <f t="shared" si="4"/>
        <v>-2.8776978417266189E-2</v>
      </c>
    </row>
    <row r="28" spans="1:23">
      <c r="A28" s="55" t="s">
        <v>151</v>
      </c>
      <c r="B28" s="67" t="s">
        <v>156</v>
      </c>
      <c r="C28" s="67" t="s">
        <v>173</v>
      </c>
      <c r="D28" s="39" t="s">
        <v>32</v>
      </c>
      <c r="E28" s="73" t="s">
        <v>33</v>
      </c>
      <c r="F28" s="25">
        <v>9</v>
      </c>
      <c r="G28" s="25">
        <v>14</v>
      </c>
      <c r="H28" s="25">
        <v>9</v>
      </c>
      <c r="I28" s="25">
        <v>32</v>
      </c>
      <c r="J28" s="25">
        <f t="shared" si="0"/>
        <v>3.2</v>
      </c>
      <c r="K28" s="25">
        <f t="shared" ref="K28:K31" si="17">SUM(F28+G28+H28)/3</f>
        <v>10.666666666666666</v>
      </c>
      <c r="L28" s="25">
        <f t="shared" si="5"/>
        <v>21.333333333333332</v>
      </c>
      <c r="M28" s="191">
        <f t="shared" si="1"/>
        <v>35.200000000000003</v>
      </c>
      <c r="N28" s="252"/>
      <c r="O28" s="25">
        <v>13</v>
      </c>
      <c r="P28" s="25">
        <v>22</v>
      </c>
      <c r="Q28" s="227">
        <f t="shared" si="2"/>
        <v>11.733333333333334</v>
      </c>
      <c r="R28" s="191">
        <f t="shared" si="10"/>
        <v>23.466666666666669</v>
      </c>
      <c r="S28" s="191">
        <f t="shared" si="6"/>
        <v>-1.4666666666666686</v>
      </c>
      <c r="T28" s="228">
        <f t="shared" si="7"/>
        <v>3.1250000000000056E-2</v>
      </c>
      <c r="U28" s="25">
        <f>SUM((O28/31)*90)</f>
        <v>37.741935483870968</v>
      </c>
      <c r="V28" s="25">
        <f t="shared" si="3"/>
        <v>2.5419354838709651</v>
      </c>
      <c r="W28" s="149">
        <f t="shared" si="4"/>
        <v>0.17943548387096775</v>
      </c>
    </row>
    <row r="29" spans="1:23">
      <c r="A29" s="55" t="s">
        <v>151</v>
      </c>
      <c r="B29" s="67" t="s">
        <v>156</v>
      </c>
      <c r="C29" s="67" t="s">
        <v>173</v>
      </c>
      <c r="D29" s="39" t="s">
        <v>32</v>
      </c>
      <c r="E29" s="73" t="s">
        <v>34</v>
      </c>
      <c r="F29" s="25">
        <v>14</v>
      </c>
      <c r="G29" s="25">
        <v>8</v>
      </c>
      <c r="H29" s="25">
        <v>14</v>
      </c>
      <c r="I29" s="25">
        <v>36</v>
      </c>
      <c r="J29" s="25">
        <f t="shared" si="0"/>
        <v>3.6</v>
      </c>
      <c r="K29" s="25">
        <f t="shared" si="17"/>
        <v>12</v>
      </c>
      <c r="L29" s="25">
        <f t="shared" si="5"/>
        <v>24</v>
      </c>
      <c r="M29" s="191">
        <f t="shared" si="1"/>
        <v>39.6</v>
      </c>
      <c r="N29" s="252"/>
      <c r="O29" s="25">
        <v>14</v>
      </c>
      <c r="P29" s="25">
        <v>25</v>
      </c>
      <c r="Q29" s="227">
        <f t="shared" si="2"/>
        <v>13.200000000000001</v>
      </c>
      <c r="R29" s="191">
        <f t="shared" si="10"/>
        <v>26.400000000000002</v>
      </c>
      <c r="S29" s="191">
        <f t="shared" si="6"/>
        <v>-1.4000000000000021</v>
      </c>
      <c r="T29" s="228">
        <f t="shared" si="7"/>
        <v>4.1666666666666664E-2</v>
      </c>
      <c r="U29" s="25">
        <f>SUM((O29/31)*90)</f>
        <v>40.645161290322577</v>
      </c>
      <c r="V29" s="25">
        <f t="shared" si="3"/>
        <v>1.0451612903225751</v>
      </c>
      <c r="W29" s="149">
        <f t="shared" si="4"/>
        <v>0.12903225806451601</v>
      </c>
    </row>
    <row r="30" spans="1:23">
      <c r="A30" s="55" t="s">
        <v>151</v>
      </c>
      <c r="B30" s="67" t="s">
        <v>156</v>
      </c>
      <c r="C30" s="67" t="s">
        <v>173</v>
      </c>
      <c r="D30" s="39" t="s">
        <v>32</v>
      </c>
      <c r="E30" s="73" t="s">
        <v>35</v>
      </c>
      <c r="F30" s="25">
        <v>8</v>
      </c>
      <c r="G30" s="25">
        <v>9</v>
      </c>
      <c r="H30" s="25">
        <v>9</v>
      </c>
      <c r="I30" s="25">
        <v>26</v>
      </c>
      <c r="J30" s="25">
        <f t="shared" si="0"/>
        <v>2.6</v>
      </c>
      <c r="K30" s="25">
        <f t="shared" si="17"/>
        <v>8.6666666666666661</v>
      </c>
      <c r="L30" s="25">
        <f t="shared" si="5"/>
        <v>17.333333333333332</v>
      </c>
      <c r="M30" s="191">
        <f t="shared" si="1"/>
        <v>28.6</v>
      </c>
      <c r="N30" s="252"/>
      <c r="O30" s="25">
        <v>11</v>
      </c>
      <c r="P30" s="25">
        <v>34</v>
      </c>
      <c r="Q30" s="227">
        <f t="shared" si="2"/>
        <v>9.5333333333333332</v>
      </c>
      <c r="R30" s="191">
        <f t="shared" si="10"/>
        <v>19.066666666666666</v>
      </c>
      <c r="S30" s="191">
        <f t="shared" si="6"/>
        <v>14.933333333333334</v>
      </c>
      <c r="T30" s="228">
        <f t="shared" si="7"/>
        <v>0.96153846153846168</v>
      </c>
      <c r="U30" s="25">
        <f>SUM((O30/31)*90)</f>
        <v>31.935483870967744</v>
      </c>
      <c r="V30" s="25">
        <f t="shared" si="3"/>
        <v>3.3354838709677423</v>
      </c>
      <c r="W30" s="149">
        <f t="shared" si="4"/>
        <v>0.22828784119106707</v>
      </c>
    </row>
    <row r="31" spans="1:23" ht="15" thickBot="1">
      <c r="A31" s="55" t="s">
        <v>151</v>
      </c>
      <c r="B31" s="67" t="s">
        <v>156</v>
      </c>
      <c r="C31" s="67" t="s">
        <v>173</v>
      </c>
      <c r="D31" s="39" t="s">
        <v>32</v>
      </c>
      <c r="E31" s="73" t="s">
        <v>36</v>
      </c>
      <c r="F31" s="25">
        <v>56</v>
      </c>
      <c r="G31" s="25">
        <v>71</v>
      </c>
      <c r="H31" s="25">
        <v>57</v>
      </c>
      <c r="I31" s="25">
        <v>184</v>
      </c>
      <c r="J31" s="25">
        <f t="shared" si="0"/>
        <v>18.400000000000002</v>
      </c>
      <c r="K31" s="25">
        <f t="shared" si="17"/>
        <v>61.333333333333336</v>
      </c>
      <c r="L31" s="25">
        <f t="shared" si="5"/>
        <v>122.66666666666667</v>
      </c>
      <c r="M31" s="191">
        <f t="shared" si="1"/>
        <v>202.4</v>
      </c>
      <c r="N31" s="252"/>
      <c r="O31" s="25">
        <v>55</v>
      </c>
      <c r="P31" s="25">
        <v>99</v>
      </c>
      <c r="Q31" s="227">
        <f t="shared" si="2"/>
        <v>67.466666666666669</v>
      </c>
      <c r="R31" s="191">
        <f t="shared" si="10"/>
        <v>134.93333333333334</v>
      </c>
      <c r="S31" s="191">
        <f t="shared" si="6"/>
        <v>-35.933333333333337</v>
      </c>
      <c r="T31" s="228">
        <f t="shared" si="7"/>
        <v>-0.19293478260869568</v>
      </c>
      <c r="U31" s="25">
        <f>SUM((O31/31)*90)</f>
        <v>159.67741935483872</v>
      </c>
      <c r="V31" s="25">
        <f t="shared" si="3"/>
        <v>-42.722580645161287</v>
      </c>
      <c r="W31" s="149">
        <f t="shared" si="4"/>
        <v>-0.13218793828892</v>
      </c>
    </row>
    <row r="32" spans="1:23" ht="15" thickBot="1">
      <c r="A32" s="85" t="s">
        <v>153</v>
      </c>
      <c r="B32" s="86" t="s">
        <v>167</v>
      </c>
      <c r="C32" s="86" t="s">
        <v>174</v>
      </c>
      <c r="D32" s="87" t="s">
        <v>192</v>
      </c>
      <c r="E32" s="88" t="s">
        <v>1</v>
      </c>
      <c r="F32" s="37">
        <f>SUM(F33:F40)</f>
        <v>121</v>
      </c>
      <c r="G32" s="37">
        <f t="shared" ref="G32:I32" si="18">SUM(G33:G40)</f>
        <v>105</v>
      </c>
      <c r="H32" s="37">
        <f t="shared" si="18"/>
        <v>112</v>
      </c>
      <c r="I32" s="37">
        <f t="shared" si="18"/>
        <v>338</v>
      </c>
      <c r="J32" s="37">
        <f t="shared" si="0"/>
        <v>33.800000000000004</v>
      </c>
      <c r="K32" s="37">
        <f>SUM(K33:K40)</f>
        <v>112.66666666666667</v>
      </c>
      <c r="L32" s="37">
        <f t="shared" si="5"/>
        <v>225.33333333333334</v>
      </c>
      <c r="M32" s="97">
        <f t="shared" si="1"/>
        <v>371.8</v>
      </c>
      <c r="N32" s="253"/>
      <c r="O32" s="37">
        <f>SUM(O33:O40)</f>
        <v>104</v>
      </c>
      <c r="P32" s="37">
        <f>SUM(P33:P40)</f>
        <v>250</v>
      </c>
      <c r="Q32" s="104">
        <f t="shared" si="2"/>
        <v>123.93333333333334</v>
      </c>
      <c r="R32" s="97">
        <f t="shared" si="10"/>
        <v>247.86666666666667</v>
      </c>
      <c r="S32" s="97">
        <f t="shared" si="6"/>
        <v>2.1333333333333258</v>
      </c>
      <c r="T32" s="230">
        <f t="shared" si="7"/>
        <v>0.10946745562130172</v>
      </c>
      <c r="U32" s="37">
        <f>SUM(U33:U40)</f>
        <v>301.93548387096774</v>
      </c>
      <c r="V32" s="37">
        <f t="shared" si="3"/>
        <v>-69.864516129032268</v>
      </c>
      <c r="W32" s="150">
        <f t="shared" si="4"/>
        <v>-0.10669975186104218</v>
      </c>
    </row>
    <row r="33" spans="1:23">
      <c r="A33" s="59" t="s">
        <v>153</v>
      </c>
      <c r="B33" s="69" t="s">
        <v>167</v>
      </c>
      <c r="C33" s="69" t="s">
        <v>174</v>
      </c>
      <c r="D33" s="40" t="s">
        <v>102</v>
      </c>
      <c r="E33" s="77" t="s">
        <v>103</v>
      </c>
      <c r="F33" s="31">
        <v>5</v>
      </c>
      <c r="G33" s="31">
        <v>1</v>
      </c>
      <c r="H33" s="31">
        <v>5</v>
      </c>
      <c r="I33" s="31">
        <v>11</v>
      </c>
      <c r="J33" s="31">
        <f t="shared" si="0"/>
        <v>1.1000000000000001</v>
      </c>
      <c r="K33" s="31">
        <f t="shared" ref="K33:K40" si="19">SUM(F33+G33+H33)/3</f>
        <v>3.6666666666666665</v>
      </c>
      <c r="L33" s="31">
        <f t="shared" si="5"/>
        <v>7.333333333333333</v>
      </c>
      <c r="M33" s="189">
        <f t="shared" si="1"/>
        <v>12.1</v>
      </c>
      <c r="N33" s="252"/>
      <c r="O33" s="31">
        <v>0</v>
      </c>
      <c r="P33" s="31">
        <v>6</v>
      </c>
      <c r="Q33" s="227">
        <f t="shared" si="2"/>
        <v>4.0333333333333332</v>
      </c>
      <c r="R33" s="191">
        <f t="shared" si="10"/>
        <v>8.0666666666666664</v>
      </c>
      <c r="S33" s="191">
        <f t="shared" si="6"/>
        <v>-2.0666666666666664</v>
      </c>
      <c r="T33" s="228">
        <f t="shared" si="7"/>
        <v>-0.1818181818181818</v>
      </c>
      <c r="U33" s="31">
        <f t="shared" ref="U33:U40" si="20">SUM((O33/31)*90)</f>
        <v>0</v>
      </c>
      <c r="V33" s="31">
        <f t="shared" si="3"/>
        <v>-12.1</v>
      </c>
      <c r="W33" s="149">
        <f t="shared" si="4"/>
        <v>-1</v>
      </c>
    </row>
    <row r="34" spans="1:23">
      <c r="A34" s="59" t="s">
        <v>153</v>
      </c>
      <c r="B34" s="69" t="s">
        <v>167</v>
      </c>
      <c r="C34" s="69" t="s">
        <v>174</v>
      </c>
      <c r="D34" s="40" t="s">
        <v>102</v>
      </c>
      <c r="E34" s="77" t="s">
        <v>104</v>
      </c>
      <c r="F34" s="31">
        <v>10</v>
      </c>
      <c r="G34" s="31">
        <v>12</v>
      </c>
      <c r="H34" s="31">
        <v>11</v>
      </c>
      <c r="I34" s="31">
        <v>33</v>
      </c>
      <c r="J34" s="31">
        <f t="shared" si="0"/>
        <v>3.3000000000000003</v>
      </c>
      <c r="K34" s="31">
        <f t="shared" si="19"/>
        <v>11</v>
      </c>
      <c r="L34" s="31">
        <f t="shared" si="5"/>
        <v>22</v>
      </c>
      <c r="M34" s="189">
        <f t="shared" si="1"/>
        <v>36.299999999999997</v>
      </c>
      <c r="N34" s="252"/>
      <c r="O34" s="31">
        <v>9</v>
      </c>
      <c r="P34" s="31">
        <v>23</v>
      </c>
      <c r="Q34" s="227">
        <f t="shared" si="2"/>
        <v>12.1</v>
      </c>
      <c r="R34" s="191">
        <f t="shared" si="10"/>
        <v>24.2</v>
      </c>
      <c r="S34" s="191">
        <f t="shared" si="6"/>
        <v>-1.1999999999999993</v>
      </c>
      <c r="T34" s="228">
        <f t="shared" si="7"/>
        <v>4.5454545454545456E-2</v>
      </c>
      <c r="U34" s="31">
        <f t="shared" si="20"/>
        <v>26.12903225806452</v>
      </c>
      <c r="V34" s="31">
        <f t="shared" si="3"/>
        <v>-10.170967741935478</v>
      </c>
      <c r="W34" s="149">
        <f t="shared" si="4"/>
        <v>-0.20821114369501456</v>
      </c>
    </row>
    <row r="35" spans="1:23">
      <c r="A35" s="59" t="s">
        <v>153</v>
      </c>
      <c r="B35" s="69" t="s">
        <v>167</v>
      </c>
      <c r="C35" s="69" t="s">
        <v>174</v>
      </c>
      <c r="D35" s="40" t="s">
        <v>102</v>
      </c>
      <c r="E35" s="77" t="s">
        <v>105</v>
      </c>
      <c r="F35" s="31">
        <v>7</v>
      </c>
      <c r="G35" s="31">
        <v>11</v>
      </c>
      <c r="H35" s="31">
        <v>9</v>
      </c>
      <c r="I35" s="31">
        <v>27</v>
      </c>
      <c r="J35" s="31">
        <f t="shared" si="0"/>
        <v>2.7</v>
      </c>
      <c r="K35" s="31">
        <f t="shared" si="19"/>
        <v>9</v>
      </c>
      <c r="L35" s="31">
        <f t="shared" si="5"/>
        <v>18</v>
      </c>
      <c r="M35" s="189">
        <f t="shared" si="1"/>
        <v>29.7</v>
      </c>
      <c r="N35" s="252"/>
      <c r="O35" s="31">
        <v>7</v>
      </c>
      <c r="P35" s="31">
        <v>35</v>
      </c>
      <c r="Q35" s="227">
        <f t="shared" si="2"/>
        <v>9.9</v>
      </c>
      <c r="R35" s="191">
        <f t="shared" si="10"/>
        <v>19.8</v>
      </c>
      <c r="S35" s="191">
        <f t="shared" si="6"/>
        <v>15.2</v>
      </c>
      <c r="T35" s="228">
        <f t="shared" si="7"/>
        <v>0.94444444444444442</v>
      </c>
      <c r="U35" s="31">
        <f t="shared" si="20"/>
        <v>20.322580645161288</v>
      </c>
      <c r="V35" s="31">
        <f t="shared" si="3"/>
        <v>-9.377419354838711</v>
      </c>
      <c r="W35" s="149">
        <f t="shared" si="4"/>
        <v>-0.24731182795698933</v>
      </c>
    </row>
    <row r="36" spans="1:23">
      <c r="A36" s="59" t="s">
        <v>153</v>
      </c>
      <c r="B36" s="69" t="s">
        <v>167</v>
      </c>
      <c r="C36" s="69" t="s">
        <v>174</v>
      </c>
      <c r="D36" s="40" t="s">
        <v>102</v>
      </c>
      <c r="E36" s="77" t="s">
        <v>106</v>
      </c>
      <c r="F36" s="31">
        <v>28</v>
      </c>
      <c r="G36" s="31">
        <v>27</v>
      </c>
      <c r="H36" s="31">
        <v>8</v>
      </c>
      <c r="I36" s="31">
        <v>63</v>
      </c>
      <c r="J36" s="31">
        <f t="shared" si="0"/>
        <v>6.3000000000000007</v>
      </c>
      <c r="K36" s="31">
        <f t="shared" si="19"/>
        <v>21</v>
      </c>
      <c r="L36" s="31">
        <f t="shared" si="5"/>
        <v>42</v>
      </c>
      <c r="M36" s="189">
        <f t="shared" si="1"/>
        <v>69.3</v>
      </c>
      <c r="N36" s="252"/>
      <c r="O36" s="31">
        <v>35</v>
      </c>
      <c r="P36" s="31">
        <v>66</v>
      </c>
      <c r="Q36" s="227">
        <f t="shared" si="2"/>
        <v>23.099999999999998</v>
      </c>
      <c r="R36" s="191">
        <f t="shared" si="10"/>
        <v>46.199999999999996</v>
      </c>
      <c r="S36" s="191">
        <f t="shared" si="6"/>
        <v>19.800000000000004</v>
      </c>
      <c r="T36" s="228">
        <f t="shared" si="7"/>
        <v>0.5714285714285714</v>
      </c>
      <c r="U36" s="31">
        <f t="shared" si="20"/>
        <v>101.61290322580646</v>
      </c>
      <c r="V36" s="31">
        <f t="shared" si="3"/>
        <v>32.312903225806465</v>
      </c>
      <c r="W36" s="149">
        <f t="shared" si="4"/>
        <v>0.61290322580645173</v>
      </c>
    </row>
    <row r="37" spans="1:23">
      <c r="A37" s="59" t="s">
        <v>153</v>
      </c>
      <c r="B37" s="69" t="s">
        <v>167</v>
      </c>
      <c r="C37" s="69" t="s">
        <v>174</v>
      </c>
      <c r="D37" s="40" t="s">
        <v>102</v>
      </c>
      <c r="E37" s="77" t="s">
        <v>107</v>
      </c>
      <c r="F37" s="31">
        <v>13</v>
      </c>
      <c r="G37" s="31">
        <v>9</v>
      </c>
      <c r="H37" s="31">
        <v>12</v>
      </c>
      <c r="I37" s="31">
        <v>34</v>
      </c>
      <c r="J37" s="31">
        <f t="shared" si="0"/>
        <v>3.4000000000000004</v>
      </c>
      <c r="K37" s="31">
        <f t="shared" si="19"/>
        <v>11.333333333333334</v>
      </c>
      <c r="L37" s="31">
        <f t="shared" si="5"/>
        <v>22.666666666666668</v>
      </c>
      <c r="M37" s="189">
        <f t="shared" si="1"/>
        <v>37.4</v>
      </c>
      <c r="N37" s="252"/>
      <c r="O37" s="31">
        <v>9</v>
      </c>
      <c r="P37" s="31">
        <v>19</v>
      </c>
      <c r="Q37" s="227">
        <f t="shared" ref="Q37:Q68" si="21">M37/3</f>
        <v>12.466666666666667</v>
      </c>
      <c r="R37" s="191">
        <f t="shared" si="10"/>
        <v>24.933333333333334</v>
      </c>
      <c r="S37" s="191">
        <f t="shared" si="6"/>
        <v>-5.9333333333333336</v>
      </c>
      <c r="T37" s="228">
        <f t="shared" si="7"/>
        <v>-0.16176470588235298</v>
      </c>
      <c r="U37" s="31">
        <f t="shared" si="20"/>
        <v>26.12903225806452</v>
      </c>
      <c r="V37" s="31">
        <f t="shared" ref="V37:V68" si="22">SUM(U37-M37)</f>
        <v>-11.270967741935479</v>
      </c>
      <c r="W37" s="149">
        <f t="shared" ref="W37:W68" si="23">SUM(U37-I37)/I37</f>
        <v>-0.23149905123339648</v>
      </c>
    </row>
    <row r="38" spans="1:23">
      <c r="A38" s="59" t="s">
        <v>153</v>
      </c>
      <c r="B38" s="69" t="s">
        <v>167</v>
      </c>
      <c r="C38" s="69" t="s">
        <v>174</v>
      </c>
      <c r="D38" s="40" t="s">
        <v>132</v>
      </c>
      <c r="E38" s="77" t="s">
        <v>133</v>
      </c>
      <c r="F38" s="31">
        <v>5</v>
      </c>
      <c r="G38" s="31">
        <v>9</v>
      </c>
      <c r="H38" s="31">
        <v>15</v>
      </c>
      <c r="I38" s="31">
        <v>29</v>
      </c>
      <c r="J38" s="31">
        <f t="shared" si="0"/>
        <v>2.9000000000000004</v>
      </c>
      <c r="K38" s="31">
        <f t="shared" si="19"/>
        <v>9.6666666666666661</v>
      </c>
      <c r="L38" s="31">
        <f t="shared" si="5"/>
        <v>19.333333333333332</v>
      </c>
      <c r="M38" s="189">
        <f t="shared" si="1"/>
        <v>31.9</v>
      </c>
      <c r="N38" s="252"/>
      <c r="O38" s="31">
        <v>13</v>
      </c>
      <c r="P38" s="31">
        <v>23</v>
      </c>
      <c r="Q38" s="227">
        <f t="shared" si="21"/>
        <v>10.633333333333333</v>
      </c>
      <c r="R38" s="191">
        <f t="shared" si="10"/>
        <v>21.266666666666666</v>
      </c>
      <c r="S38" s="191">
        <f t="shared" si="6"/>
        <v>1.7333333333333343</v>
      </c>
      <c r="T38" s="228">
        <f t="shared" si="7"/>
        <v>0.18965517241379318</v>
      </c>
      <c r="U38" s="31">
        <f t="shared" si="20"/>
        <v>37.741935483870968</v>
      </c>
      <c r="V38" s="31">
        <f t="shared" si="22"/>
        <v>5.8419354838709694</v>
      </c>
      <c r="W38" s="149">
        <f t="shared" si="23"/>
        <v>0.30144605116796441</v>
      </c>
    </row>
    <row r="39" spans="1:23">
      <c r="A39" s="59" t="s">
        <v>153</v>
      </c>
      <c r="B39" s="69" t="s">
        <v>167</v>
      </c>
      <c r="C39" s="69" t="s">
        <v>174</v>
      </c>
      <c r="D39" s="40" t="s">
        <v>132</v>
      </c>
      <c r="E39" s="77" t="s">
        <v>134</v>
      </c>
      <c r="F39" s="31">
        <v>24</v>
      </c>
      <c r="G39" s="31">
        <v>14</v>
      </c>
      <c r="H39" s="31">
        <v>28</v>
      </c>
      <c r="I39" s="31">
        <v>66</v>
      </c>
      <c r="J39" s="31">
        <f t="shared" si="0"/>
        <v>6.6000000000000005</v>
      </c>
      <c r="K39" s="31">
        <f t="shared" si="19"/>
        <v>22</v>
      </c>
      <c r="L39" s="31">
        <f t="shared" si="5"/>
        <v>44</v>
      </c>
      <c r="M39" s="189">
        <f t="shared" si="1"/>
        <v>72.599999999999994</v>
      </c>
      <c r="N39" s="252"/>
      <c r="O39" s="31">
        <v>16</v>
      </c>
      <c r="P39" s="31">
        <v>37</v>
      </c>
      <c r="Q39" s="227">
        <f t="shared" si="21"/>
        <v>24.2</v>
      </c>
      <c r="R39" s="191">
        <f t="shared" si="10"/>
        <v>48.4</v>
      </c>
      <c r="S39" s="191">
        <f t="shared" si="6"/>
        <v>-11.399999999999999</v>
      </c>
      <c r="T39" s="228">
        <f t="shared" si="7"/>
        <v>-0.15909090909090909</v>
      </c>
      <c r="U39" s="31">
        <f t="shared" si="20"/>
        <v>46.451612903225808</v>
      </c>
      <c r="V39" s="31">
        <f t="shared" si="22"/>
        <v>-26.148387096774186</v>
      </c>
      <c r="W39" s="149">
        <f t="shared" si="23"/>
        <v>-0.29618768328445744</v>
      </c>
    </row>
    <row r="40" spans="1:23" ht="15" thickBot="1">
      <c r="A40" s="80" t="s">
        <v>153</v>
      </c>
      <c r="B40" s="81" t="s">
        <v>167</v>
      </c>
      <c r="C40" s="81" t="s">
        <v>174</v>
      </c>
      <c r="D40" s="82" t="s">
        <v>132</v>
      </c>
      <c r="E40" s="83" t="s">
        <v>135</v>
      </c>
      <c r="F40" s="84">
        <v>29</v>
      </c>
      <c r="G40" s="84">
        <v>22</v>
      </c>
      <c r="H40" s="84">
        <v>24</v>
      </c>
      <c r="I40" s="84">
        <v>75</v>
      </c>
      <c r="J40" s="84">
        <f t="shared" si="0"/>
        <v>7.5</v>
      </c>
      <c r="K40" s="84">
        <f t="shared" si="19"/>
        <v>25</v>
      </c>
      <c r="L40" s="84">
        <f t="shared" si="5"/>
        <v>50</v>
      </c>
      <c r="M40" s="223">
        <f t="shared" si="1"/>
        <v>82.5</v>
      </c>
      <c r="N40" s="254"/>
      <c r="O40" s="84">
        <v>15</v>
      </c>
      <c r="P40" s="31">
        <v>41</v>
      </c>
      <c r="Q40" s="227">
        <f t="shared" si="21"/>
        <v>27.5</v>
      </c>
      <c r="R40" s="191">
        <f t="shared" si="10"/>
        <v>55</v>
      </c>
      <c r="S40" s="191">
        <f t="shared" si="6"/>
        <v>-14</v>
      </c>
      <c r="T40" s="228">
        <f t="shared" si="7"/>
        <v>-0.18</v>
      </c>
      <c r="U40" s="31">
        <f t="shared" si="20"/>
        <v>43.548387096774192</v>
      </c>
      <c r="V40" s="31">
        <f t="shared" si="22"/>
        <v>-38.951612903225808</v>
      </c>
      <c r="W40" s="149">
        <f t="shared" si="23"/>
        <v>-0.41935483870967744</v>
      </c>
    </row>
    <row r="41" spans="1:23" ht="15" thickBot="1">
      <c r="A41" s="85" t="s">
        <v>152</v>
      </c>
      <c r="B41" s="86" t="s">
        <v>168</v>
      </c>
      <c r="C41" s="86" t="s">
        <v>175</v>
      </c>
      <c r="D41" s="87" t="s">
        <v>193</v>
      </c>
      <c r="E41" s="88" t="s">
        <v>1</v>
      </c>
      <c r="F41" s="37">
        <f>SUM(F42:F47)</f>
        <v>140</v>
      </c>
      <c r="G41" s="37">
        <f t="shared" ref="G41:I41" si="24">SUM(G42:G47)</f>
        <v>135</v>
      </c>
      <c r="H41" s="37">
        <f t="shared" si="24"/>
        <v>153</v>
      </c>
      <c r="I41" s="37">
        <f t="shared" si="24"/>
        <v>428</v>
      </c>
      <c r="J41" s="37">
        <f t="shared" si="0"/>
        <v>42.800000000000004</v>
      </c>
      <c r="K41" s="37">
        <f>SUM(K42:K47)</f>
        <v>142.66666666666666</v>
      </c>
      <c r="L41" s="37">
        <f t="shared" si="5"/>
        <v>285.33333333333331</v>
      </c>
      <c r="M41" s="97">
        <f t="shared" si="1"/>
        <v>470.8</v>
      </c>
      <c r="N41" s="253"/>
      <c r="O41" s="37">
        <f>SUM(O42:O47)</f>
        <v>158</v>
      </c>
      <c r="P41" s="37">
        <f>SUM(P42:P47)</f>
        <v>275</v>
      </c>
      <c r="Q41" s="104">
        <f t="shared" si="21"/>
        <v>156.93333333333334</v>
      </c>
      <c r="R41" s="97">
        <f t="shared" si="10"/>
        <v>313.86666666666667</v>
      </c>
      <c r="S41" s="97">
        <f t="shared" si="6"/>
        <v>-38.866666666666674</v>
      </c>
      <c r="T41" s="230">
        <f t="shared" si="7"/>
        <v>-3.6214953271027972E-2</v>
      </c>
      <c r="U41" s="37">
        <f>SUM(U42:U47)</f>
        <v>458.70967741935482</v>
      </c>
      <c r="V41" s="37">
        <f t="shared" si="22"/>
        <v>-12.090322580645193</v>
      </c>
      <c r="W41" s="150">
        <f t="shared" si="23"/>
        <v>7.1751582755501919E-2</v>
      </c>
    </row>
    <row r="42" spans="1:23">
      <c r="A42" s="60" t="s">
        <v>152</v>
      </c>
      <c r="B42" s="70" t="s">
        <v>169</v>
      </c>
      <c r="C42" s="70" t="s">
        <v>175</v>
      </c>
      <c r="D42" s="41" t="s">
        <v>194</v>
      </c>
      <c r="E42" s="78" t="s">
        <v>38</v>
      </c>
      <c r="F42" s="33">
        <v>19</v>
      </c>
      <c r="G42" s="33">
        <v>15</v>
      </c>
      <c r="H42" s="33">
        <v>17</v>
      </c>
      <c r="I42" s="33">
        <v>51</v>
      </c>
      <c r="J42" s="33">
        <f t="shared" si="0"/>
        <v>5.1000000000000005</v>
      </c>
      <c r="K42" s="33">
        <f t="shared" ref="K42:K47" si="25">SUM(F42+G42+H42)/3</f>
        <v>17</v>
      </c>
      <c r="L42" s="33">
        <f t="shared" si="5"/>
        <v>34</v>
      </c>
      <c r="M42" s="190">
        <f t="shared" si="1"/>
        <v>56.1</v>
      </c>
      <c r="N42" s="252"/>
      <c r="O42" s="33">
        <v>17</v>
      </c>
      <c r="P42" s="33">
        <v>29</v>
      </c>
      <c r="Q42" s="227">
        <f t="shared" si="21"/>
        <v>18.7</v>
      </c>
      <c r="R42" s="191">
        <f t="shared" si="10"/>
        <v>37.4</v>
      </c>
      <c r="S42" s="191">
        <f t="shared" si="6"/>
        <v>-8.3999999999999986</v>
      </c>
      <c r="T42" s="228">
        <f t="shared" si="7"/>
        <v>-0.14705882352941177</v>
      </c>
      <c r="U42" s="33">
        <f t="shared" ref="U42:U47" si="26">SUM((O42/31)*90)</f>
        <v>49.354838709677416</v>
      </c>
      <c r="V42" s="33">
        <f t="shared" si="22"/>
        <v>-6.745161290322585</v>
      </c>
      <c r="W42" s="149">
        <f t="shared" si="23"/>
        <v>-3.2258064516129094E-2</v>
      </c>
    </row>
    <row r="43" spans="1:23">
      <c r="A43" s="60" t="s">
        <v>152</v>
      </c>
      <c r="B43" s="70" t="s">
        <v>169</v>
      </c>
      <c r="C43" s="70" t="s">
        <v>175</v>
      </c>
      <c r="D43" s="41" t="s">
        <v>194</v>
      </c>
      <c r="E43" s="78" t="s">
        <v>39</v>
      </c>
      <c r="F43" s="33">
        <v>10</v>
      </c>
      <c r="G43" s="33">
        <v>10</v>
      </c>
      <c r="H43" s="33">
        <v>12</v>
      </c>
      <c r="I43" s="33">
        <v>32</v>
      </c>
      <c r="J43" s="33">
        <f t="shared" si="0"/>
        <v>3.2</v>
      </c>
      <c r="K43" s="33">
        <f t="shared" si="25"/>
        <v>10.666666666666666</v>
      </c>
      <c r="L43" s="33">
        <f t="shared" si="5"/>
        <v>21.333333333333332</v>
      </c>
      <c r="M43" s="190">
        <f t="shared" si="1"/>
        <v>35.200000000000003</v>
      </c>
      <c r="N43" s="252"/>
      <c r="O43" s="33">
        <v>10</v>
      </c>
      <c r="P43" s="33">
        <v>16</v>
      </c>
      <c r="Q43" s="227">
        <f t="shared" si="21"/>
        <v>11.733333333333334</v>
      </c>
      <c r="R43" s="191">
        <f t="shared" si="10"/>
        <v>23.466666666666669</v>
      </c>
      <c r="S43" s="191">
        <f t="shared" si="6"/>
        <v>-7.4666666666666686</v>
      </c>
      <c r="T43" s="228">
        <f t="shared" si="7"/>
        <v>-0.24999999999999994</v>
      </c>
      <c r="U43" s="33">
        <f t="shared" si="26"/>
        <v>29.032258064516128</v>
      </c>
      <c r="V43" s="33">
        <f t="shared" si="22"/>
        <v>-6.1677419354838747</v>
      </c>
      <c r="W43" s="149">
        <f t="shared" si="23"/>
        <v>-9.2741935483870996E-2</v>
      </c>
    </row>
    <row r="44" spans="1:23">
      <c r="A44" s="60" t="s">
        <v>152</v>
      </c>
      <c r="B44" s="70" t="s">
        <v>169</v>
      </c>
      <c r="C44" s="70" t="s">
        <v>175</v>
      </c>
      <c r="D44" s="41" t="s">
        <v>194</v>
      </c>
      <c r="E44" s="78" t="s">
        <v>40</v>
      </c>
      <c r="F44" s="33">
        <v>47</v>
      </c>
      <c r="G44" s="33">
        <v>37</v>
      </c>
      <c r="H44" s="33">
        <v>38</v>
      </c>
      <c r="I44" s="33">
        <v>122</v>
      </c>
      <c r="J44" s="33">
        <f t="shared" si="0"/>
        <v>12.200000000000001</v>
      </c>
      <c r="K44" s="33">
        <f t="shared" si="25"/>
        <v>40.666666666666664</v>
      </c>
      <c r="L44" s="33">
        <f t="shared" si="5"/>
        <v>81.333333333333329</v>
      </c>
      <c r="M44" s="190">
        <f t="shared" si="1"/>
        <v>134.19999999999999</v>
      </c>
      <c r="N44" s="252"/>
      <c r="O44" s="33">
        <v>44</v>
      </c>
      <c r="P44" s="33">
        <v>83</v>
      </c>
      <c r="Q44" s="227">
        <f t="shared" si="21"/>
        <v>44.733333333333327</v>
      </c>
      <c r="R44" s="191">
        <f t="shared" si="10"/>
        <v>89.466666666666654</v>
      </c>
      <c r="S44" s="191">
        <f t="shared" si="6"/>
        <v>-6.4666666666666544</v>
      </c>
      <c r="T44" s="228">
        <f t="shared" si="7"/>
        <v>2.0491803278688586E-2</v>
      </c>
      <c r="U44" s="33">
        <f t="shared" si="26"/>
        <v>127.74193548387098</v>
      </c>
      <c r="V44" s="33">
        <f t="shared" si="22"/>
        <v>-6.4580645161290136</v>
      </c>
      <c r="W44" s="149">
        <f t="shared" si="23"/>
        <v>4.7065044949762089E-2</v>
      </c>
    </row>
    <row r="45" spans="1:23">
      <c r="A45" s="60" t="s">
        <v>152</v>
      </c>
      <c r="B45" s="70" t="s">
        <v>169</v>
      </c>
      <c r="C45" s="70" t="s">
        <v>175</v>
      </c>
      <c r="D45" s="41" t="s">
        <v>194</v>
      </c>
      <c r="E45" s="78" t="s">
        <v>41</v>
      </c>
      <c r="F45" s="33">
        <v>18</v>
      </c>
      <c r="G45" s="33">
        <v>18</v>
      </c>
      <c r="H45" s="33">
        <v>18</v>
      </c>
      <c r="I45" s="33">
        <v>54</v>
      </c>
      <c r="J45" s="33">
        <f t="shared" si="0"/>
        <v>5.4</v>
      </c>
      <c r="K45" s="33">
        <f t="shared" si="25"/>
        <v>18</v>
      </c>
      <c r="L45" s="33">
        <f t="shared" si="5"/>
        <v>36</v>
      </c>
      <c r="M45" s="190">
        <f t="shared" si="1"/>
        <v>59.4</v>
      </c>
      <c r="N45" s="252"/>
      <c r="O45" s="33">
        <v>30</v>
      </c>
      <c r="P45" s="33">
        <v>38</v>
      </c>
      <c r="Q45" s="227">
        <f t="shared" si="21"/>
        <v>19.8</v>
      </c>
      <c r="R45" s="191">
        <f t="shared" si="10"/>
        <v>39.6</v>
      </c>
      <c r="S45" s="191">
        <f t="shared" si="6"/>
        <v>-1.6000000000000014</v>
      </c>
      <c r="T45" s="228">
        <f t="shared" si="7"/>
        <v>5.5555555555555552E-2</v>
      </c>
      <c r="U45" s="33">
        <f t="shared" si="26"/>
        <v>87.096774193548384</v>
      </c>
      <c r="V45" s="33">
        <f t="shared" si="22"/>
        <v>27.696774193548386</v>
      </c>
      <c r="W45" s="149">
        <f t="shared" si="23"/>
        <v>0.61290322580645151</v>
      </c>
    </row>
    <row r="46" spans="1:23">
      <c r="A46" s="60" t="s">
        <v>152</v>
      </c>
      <c r="B46" s="70" t="s">
        <v>169</v>
      </c>
      <c r="C46" s="70" t="s">
        <v>175</v>
      </c>
      <c r="D46" s="41" t="s">
        <v>194</v>
      </c>
      <c r="E46" s="78" t="s">
        <v>42</v>
      </c>
      <c r="F46" s="33">
        <v>14</v>
      </c>
      <c r="G46" s="33">
        <v>20</v>
      </c>
      <c r="H46" s="33">
        <v>23</v>
      </c>
      <c r="I46" s="33">
        <v>57</v>
      </c>
      <c r="J46" s="33">
        <f t="shared" si="0"/>
        <v>5.7</v>
      </c>
      <c r="K46" s="33">
        <f t="shared" si="25"/>
        <v>19</v>
      </c>
      <c r="L46" s="33">
        <f t="shared" si="5"/>
        <v>38</v>
      </c>
      <c r="M46" s="190">
        <f t="shared" si="1"/>
        <v>62.7</v>
      </c>
      <c r="N46" s="252"/>
      <c r="O46" s="33">
        <v>23</v>
      </c>
      <c r="P46" s="33">
        <v>43</v>
      </c>
      <c r="Q46" s="227">
        <f t="shared" si="21"/>
        <v>20.900000000000002</v>
      </c>
      <c r="R46" s="191">
        <f t="shared" si="10"/>
        <v>41.800000000000004</v>
      </c>
      <c r="S46" s="191">
        <f t="shared" si="6"/>
        <v>1.1999999999999957</v>
      </c>
      <c r="T46" s="228">
        <f t="shared" si="7"/>
        <v>0.13157894736842105</v>
      </c>
      <c r="U46" s="33">
        <f t="shared" si="26"/>
        <v>66.774193548387103</v>
      </c>
      <c r="V46" s="33">
        <f t="shared" si="22"/>
        <v>4.0741935483871003</v>
      </c>
      <c r="W46" s="149">
        <f t="shared" si="23"/>
        <v>0.17147707979626498</v>
      </c>
    </row>
    <row r="47" spans="1:23" ht="15" thickBot="1">
      <c r="A47" s="60" t="s">
        <v>152</v>
      </c>
      <c r="B47" s="70" t="s">
        <v>169</v>
      </c>
      <c r="C47" s="70" t="s">
        <v>175</v>
      </c>
      <c r="D47" s="41" t="s">
        <v>194</v>
      </c>
      <c r="E47" s="78" t="s">
        <v>43</v>
      </c>
      <c r="F47" s="33">
        <v>32</v>
      </c>
      <c r="G47" s="33">
        <v>35</v>
      </c>
      <c r="H47" s="33">
        <v>45</v>
      </c>
      <c r="I47" s="33">
        <v>112</v>
      </c>
      <c r="J47" s="33">
        <f t="shared" si="0"/>
        <v>11.200000000000001</v>
      </c>
      <c r="K47" s="33">
        <f t="shared" si="25"/>
        <v>37.333333333333336</v>
      </c>
      <c r="L47" s="33">
        <f t="shared" si="5"/>
        <v>74.666666666666671</v>
      </c>
      <c r="M47" s="190">
        <f t="shared" si="1"/>
        <v>123.2</v>
      </c>
      <c r="N47" s="252"/>
      <c r="O47" s="33">
        <v>34</v>
      </c>
      <c r="P47" s="33">
        <v>66</v>
      </c>
      <c r="Q47" s="227">
        <f t="shared" si="21"/>
        <v>41.06666666666667</v>
      </c>
      <c r="R47" s="191">
        <f t="shared" si="10"/>
        <v>82.13333333333334</v>
      </c>
      <c r="S47" s="191">
        <f t="shared" si="6"/>
        <v>-16.13333333333334</v>
      </c>
      <c r="T47" s="228">
        <f t="shared" si="7"/>
        <v>-0.11607142857142863</v>
      </c>
      <c r="U47" s="33">
        <f t="shared" si="26"/>
        <v>98.709677419354833</v>
      </c>
      <c r="V47" s="33">
        <f t="shared" si="22"/>
        <v>-24.49032258064517</v>
      </c>
      <c r="W47" s="149">
        <f t="shared" si="23"/>
        <v>-0.11866359447004614</v>
      </c>
    </row>
    <row r="48" spans="1:23" ht="15" thickBot="1">
      <c r="A48" s="85" t="s">
        <v>153</v>
      </c>
      <c r="B48" s="86" t="s">
        <v>164</v>
      </c>
      <c r="C48" s="86" t="s">
        <v>176</v>
      </c>
      <c r="D48" s="87" t="s">
        <v>82</v>
      </c>
      <c r="E48" s="88" t="s">
        <v>1</v>
      </c>
      <c r="F48" s="97">
        <f>SUM(F49:F52)</f>
        <v>118</v>
      </c>
      <c r="G48" s="97">
        <f t="shared" ref="G48:I48" si="27">SUM(G49:G52)</f>
        <v>100</v>
      </c>
      <c r="H48" s="97">
        <f t="shared" si="27"/>
        <v>98</v>
      </c>
      <c r="I48" s="97">
        <f t="shared" si="27"/>
        <v>316</v>
      </c>
      <c r="J48" s="97">
        <v>32</v>
      </c>
      <c r="K48" s="97">
        <f>SUM(K49:K52)</f>
        <v>105.33333333333334</v>
      </c>
      <c r="L48" s="97">
        <f t="shared" si="5"/>
        <v>210.66666666666669</v>
      </c>
      <c r="M48" s="97">
        <f>SUM(I48+J48)</f>
        <v>348</v>
      </c>
      <c r="N48" s="253"/>
      <c r="O48" s="97">
        <f>SUM(O49:O52)</f>
        <v>82</v>
      </c>
      <c r="P48" s="97">
        <f>SUM(P49:P52)</f>
        <v>160</v>
      </c>
      <c r="Q48" s="104">
        <f t="shared" si="21"/>
        <v>116</v>
      </c>
      <c r="R48" s="97">
        <f t="shared" si="10"/>
        <v>232</v>
      </c>
      <c r="S48" s="97">
        <f t="shared" si="6"/>
        <v>-72</v>
      </c>
      <c r="T48" s="230">
        <f t="shared" si="7"/>
        <v>-0.24050632911392411</v>
      </c>
      <c r="U48" s="97">
        <f>SUM(U49:U52)</f>
        <v>238.06451612903226</v>
      </c>
      <c r="V48" s="97">
        <f t="shared" si="22"/>
        <v>-109.93548387096774</v>
      </c>
      <c r="W48" s="150">
        <f t="shared" si="23"/>
        <v>-0.24663127807268273</v>
      </c>
    </row>
    <row r="49" spans="1:23">
      <c r="A49" s="59" t="s">
        <v>153</v>
      </c>
      <c r="B49" s="69" t="s">
        <v>164</v>
      </c>
      <c r="C49" s="69" t="s">
        <v>176</v>
      </c>
      <c r="D49" s="40" t="s">
        <v>82</v>
      </c>
      <c r="E49" s="76" t="s">
        <v>83</v>
      </c>
      <c r="F49" s="31">
        <v>60</v>
      </c>
      <c r="G49" s="31">
        <v>61</v>
      </c>
      <c r="H49" s="31">
        <v>44</v>
      </c>
      <c r="I49" s="31">
        <v>165</v>
      </c>
      <c r="J49" s="31">
        <f>SUM(I49*0.1)</f>
        <v>16.5</v>
      </c>
      <c r="K49" s="31">
        <f t="shared" ref="K49:K52" si="28">SUM(F49+G49+H49)/3</f>
        <v>55</v>
      </c>
      <c r="L49" s="31">
        <f t="shared" si="5"/>
        <v>110</v>
      </c>
      <c r="M49" s="189">
        <f>SUM(I49+J49)</f>
        <v>181.5</v>
      </c>
      <c r="N49" s="252"/>
      <c r="O49" s="31">
        <v>46</v>
      </c>
      <c r="P49" s="31">
        <v>82</v>
      </c>
      <c r="Q49" s="227">
        <f t="shared" si="21"/>
        <v>60.5</v>
      </c>
      <c r="R49" s="191">
        <f t="shared" si="10"/>
        <v>121</v>
      </c>
      <c r="S49" s="191">
        <f t="shared" si="6"/>
        <v>-39</v>
      </c>
      <c r="T49" s="228">
        <f t="shared" si="7"/>
        <v>-0.25454545454545452</v>
      </c>
      <c r="U49" s="31">
        <f>SUM((O49/31)*90)</f>
        <v>133.54838709677421</v>
      </c>
      <c r="V49" s="31">
        <f t="shared" si="22"/>
        <v>-47.951612903225794</v>
      </c>
      <c r="W49" s="149">
        <f t="shared" si="23"/>
        <v>-0.19061583577712601</v>
      </c>
    </row>
    <row r="50" spans="1:23">
      <c r="A50" s="59" t="s">
        <v>153</v>
      </c>
      <c r="B50" s="69" t="s">
        <v>164</v>
      </c>
      <c r="C50" s="69" t="s">
        <v>176</v>
      </c>
      <c r="D50" s="40" t="s">
        <v>195</v>
      </c>
      <c r="E50" s="77" t="s">
        <v>99</v>
      </c>
      <c r="F50" s="31">
        <v>24</v>
      </c>
      <c r="G50" s="31">
        <v>18</v>
      </c>
      <c r="H50" s="31">
        <v>29</v>
      </c>
      <c r="I50" s="31">
        <v>71</v>
      </c>
      <c r="J50" s="31">
        <f>SUM(I50*0.1)</f>
        <v>7.1000000000000005</v>
      </c>
      <c r="K50" s="31">
        <f t="shared" si="28"/>
        <v>23.666666666666668</v>
      </c>
      <c r="L50" s="31">
        <f t="shared" si="5"/>
        <v>47.333333333333336</v>
      </c>
      <c r="M50" s="189">
        <f>SUM(I50+J50)</f>
        <v>78.099999999999994</v>
      </c>
      <c r="N50" s="252"/>
      <c r="O50" s="31">
        <v>17</v>
      </c>
      <c r="P50" s="31">
        <v>35</v>
      </c>
      <c r="Q50" s="227">
        <f t="shared" si="21"/>
        <v>26.033333333333331</v>
      </c>
      <c r="R50" s="191">
        <f t="shared" si="10"/>
        <v>52.066666666666663</v>
      </c>
      <c r="S50" s="191">
        <f t="shared" si="6"/>
        <v>-17.066666666666663</v>
      </c>
      <c r="T50" s="228">
        <f t="shared" si="7"/>
        <v>-0.26056338028169018</v>
      </c>
      <c r="U50" s="31">
        <f>SUM((O50/31)*90)</f>
        <v>49.354838709677416</v>
      </c>
      <c r="V50" s="31">
        <f t="shared" si="22"/>
        <v>-28.745161290322578</v>
      </c>
      <c r="W50" s="149">
        <f t="shared" si="23"/>
        <v>-0.30486142662426174</v>
      </c>
    </row>
    <row r="51" spans="1:23">
      <c r="A51" s="59" t="s">
        <v>153</v>
      </c>
      <c r="B51" s="69" t="s">
        <v>164</v>
      </c>
      <c r="C51" s="69" t="s">
        <v>176</v>
      </c>
      <c r="D51" s="40" t="s">
        <v>195</v>
      </c>
      <c r="E51" s="77" t="s">
        <v>100</v>
      </c>
      <c r="F51" s="31">
        <v>7</v>
      </c>
      <c r="G51" s="31">
        <v>6</v>
      </c>
      <c r="H51" s="31">
        <v>2</v>
      </c>
      <c r="I51" s="31">
        <v>15</v>
      </c>
      <c r="J51" s="31">
        <f>SUM(I51*0.1)</f>
        <v>1.5</v>
      </c>
      <c r="K51" s="31">
        <f t="shared" si="28"/>
        <v>5</v>
      </c>
      <c r="L51" s="31">
        <f t="shared" si="5"/>
        <v>10</v>
      </c>
      <c r="M51" s="189">
        <f>SUM(I51+J51)</f>
        <v>16.5</v>
      </c>
      <c r="N51" s="252"/>
      <c r="O51" s="31">
        <v>3</v>
      </c>
      <c r="P51" s="31">
        <v>7</v>
      </c>
      <c r="Q51" s="227">
        <f t="shared" si="21"/>
        <v>5.5</v>
      </c>
      <c r="R51" s="191">
        <f t="shared" si="10"/>
        <v>11</v>
      </c>
      <c r="S51" s="191">
        <f t="shared" si="6"/>
        <v>-4</v>
      </c>
      <c r="T51" s="228">
        <f t="shared" si="7"/>
        <v>-0.3</v>
      </c>
      <c r="U51" s="31">
        <f>SUM((O51/31)*90)</f>
        <v>8.7096774193548381</v>
      </c>
      <c r="V51" s="31">
        <f t="shared" si="22"/>
        <v>-7.7903225806451619</v>
      </c>
      <c r="W51" s="149">
        <f t="shared" si="23"/>
        <v>-0.41935483870967744</v>
      </c>
    </row>
    <row r="52" spans="1:23" ht="15" thickBot="1">
      <c r="A52" s="59" t="s">
        <v>153</v>
      </c>
      <c r="B52" s="69" t="s">
        <v>164</v>
      </c>
      <c r="C52" s="69" t="s">
        <v>176</v>
      </c>
      <c r="D52" s="40" t="s">
        <v>196</v>
      </c>
      <c r="E52" s="76" t="s">
        <v>101</v>
      </c>
      <c r="F52" s="31">
        <v>27</v>
      </c>
      <c r="G52" s="31">
        <v>15</v>
      </c>
      <c r="H52" s="31">
        <v>23</v>
      </c>
      <c r="I52" s="31">
        <v>65</v>
      </c>
      <c r="J52" s="31">
        <f>SUM(I52*0.1)</f>
        <v>6.5</v>
      </c>
      <c r="K52" s="31">
        <f t="shared" si="28"/>
        <v>21.666666666666668</v>
      </c>
      <c r="L52" s="31">
        <f t="shared" si="5"/>
        <v>43.333333333333336</v>
      </c>
      <c r="M52" s="189">
        <f>SUM(I52+J52)</f>
        <v>71.5</v>
      </c>
      <c r="N52" s="252"/>
      <c r="O52" s="31">
        <v>16</v>
      </c>
      <c r="P52" s="31">
        <v>36</v>
      </c>
      <c r="Q52" s="227">
        <f t="shared" si="21"/>
        <v>23.833333333333332</v>
      </c>
      <c r="R52" s="191">
        <f t="shared" si="10"/>
        <v>47.666666666666664</v>
      </c>
      <c r="S52" s="191">
        <f t="shared" si="6"/>
        <v>-11.666666666666664</v>
      </c>
      <c r="T52" s="228">
        <f t="shared" si="7"/>
        <v>-0.16923076923076927</v>
      </c>
      <c r="U52" s="31">
        <f>SUM((O52/31)*90)</f>
        <v>46.451612903225808</v>
      </c>
      <c r="V52" s="31">
        <f t="shared" si="22"/>
        <v>-25.048387096774192</v>
      </c>
      <c r="W52" s="149">
        <f t="shared" si="23"/>
        <v>-0.28535980148883372</v>
      </c>
    </row>
    <row r="53" spans="1:23" ht="15" thickBot="1">
      <c r="A53" s="85" t="s">
        <v>151</v>
      </c>
      <c r="B53" s="86" t="s">
        <v>160</v>
      </c>
      <c r="C53" s="86" t="s">
        <v>177</v>
      </c>
      <c r="D53" s="87" t="s">
        <v>44</v>
      </c>
      <c r="E53" s="88" t="s">
        <v>1</v>
      </c>
      <c r="F53" s="37">
        <f>SUM(F54:F56)</f>
        <v>130</v>
      </c>
      <c r="G53" s="37">
        <f t="shared" ref="G53:M53" si="29">SUM(G54:G56)</f>
        <v>150</v>
      </c>
      <c r="H53" s="37">
        <f t="shared" si="29"/>
        <v>166</v>
      </c>
      <c r="I53" s="37">
        <f t="shared" si="29"/>
        <v>446</v>
      </c>
      <c r="J53" s="37">
        <f t="shared" si="29"/>
        <v>44.6</v>
      </c>
      <c r="K53" s="37">
        <f>SUM(K54:K56)</f>
        <v>148.66666666666666</v>
      </c>
      <c r="L53" s="37">
        <f t="shared" si="5"/>
        <v>297.33333333333331</v>
      </c>
      <c r="M53" s="37">
        <f t="shared" si="29"/>
        <v>490.6</v>
      </c>
      <c r="N53" s="255"/>
      <c r="O53" s="37">
        <f>SUM(O54:O56)</f>
        <v>160</v>
      </c>
      <c r="P53" s="37">
        <f>SUM(P54:P56)</f>
        <v>298</v>
      </c>
      <c r="Q53" s="104">
        <f t="shared" si="21"/>
        <v>163.53333333333333</v>
      </c>
      <c r="R53" s="97">
        <f t="shared" si="10"/>
        <v>327.06666666666666</v>
      </c>
      <c r="S53" s="97">
        <f t="shared" si="6"/>
        <v>-29.066666666666663</v>
      </c>
      <c r="T53" s="230">
        <f t="shared" si="7"/>
        <v>2.2421524663677767E-3</v>
      </c>
      <c r="U53" s="37">
        <f>SUM(U54:U56)</f>
        <v>464.51612903225805</v>
      </c>
      <c r="V53" s="37">
        <f t="shared" si="22"/>
        <v>-26.083870967741973</v>
      </c>
      <c r="W53" s="150">
        <f t="shared" si="23"/>
        <v>4.1515984377260201E-2</v>
      </c>
    </row>
    <row r="54" spans="1:23">
      <c r="A54" s="55" t="s">
        <v>151</v>
      </c>
      <c r="B54" s="67" t="s">
        <v>160</v>
      </c>
      <c r="C54" s="67" t="s">
        <v>177</v>
      </c>
      <c r="D54" s="39" t="s">
        <v>44</v>
      </c>
      <c r="E54" s="73" t="s">
        <v>45</v>
      </c>
      <c r="F54" s="25">
        <v>25</v>
      </c>
      <c r="G54" s="25">
        <v>34</v>
      </c>
      <c r="H54" s="25">
        <v>46</v>
      </c>
      <c r="I54" s="25">
        <v>105</v>
      </c>
      <c r="J54" s="25">
        <f t="shared" ref="J54:J85" si="30">SUM(I54*0.1)</f>
        <v>10.5</v>
      </c>
      <c r="K54" s="25">
        <f t="shared" ref="K54:K56" si="31">SUM(F54+G54+H54)/3</f>
        <v>35</v>
      </c>
      <c r="L54" s="25">
        <f t="shared" si="5"/>
        <v>70</v>
      </c>
      <c r="M54" s="191">
        <f t="shared" ref="M54:M85" si="32">SUM(I54+J54)</f>
        <v>115.5</v>
      </c>
      <c r="N54" s="252"/>
      <c r="O54" s="25">
        <v>43</v>
      </c>
      <c r="P54" s="25">
        <v>72</v>
      </c>
      <c r="Q54" s="227">
        <f t="shared" si="21"/>
        <v>38.5</v>
      </c>
      <c r="R54" s="191">
        <f t="shared" si="10"/>
        <v>77</v>
      </c>
      <c r="S54" s="191">
        <f t="shared" si="6"/>
        <v>-5</v>
      </c>
      <c r="T54" s="228">
        <f t="shared" si="7"/>
        <v>2.8571428571428571E-2</v>
      </c>
      <c r="U54" s="25">
        <f>SUM((O54/31)*90)</f>
        <v>124.83870967741936</v>
      </c>
      <c r="V54" s="25">
        <f t="shared" si="22"/>
        <v>9.3387096774193594</v>
      </c>
      <c r="W54" s="149">
        <f t="shared" si="23"/>
        <v>0.18894009216589866</v>
      </c>
    </row>
    <row r="55" spans="1:23" ht="15" thickBot="1">
      <c r="A55" s="55" t="s">
        <v>151</v>
      </c>
      <c r="B55" s="67" t="s">
        <v>160</v>
      </c>
      <c r="C55" s="67" t="s">
        <v>177</v>
      </c>
      <c r="D55" s="39" t="s">
        <v>44</v>
      </c>
      <c r="E55" s="73" t="s">
        <v>46</v>
      </c>
      <c r="F55" s="25">
        <v>47</v>
      </c>
      <c r="G55" s="25">
        <v>74</v>
      </c>
      <c r="H55" s="25">
        <v>61</v>
      </c>
      <c r="I55" s="25">
        <v>182</v>
      </c>
      <c r="J55" s="25">
        <f t="shared" si="30"/>
        <v>18.2</v>
      </c>
      <c r="K55" s="25">
        <f t="shared" si="31"/>
        <v>60.666666666666664</v>
      </c>
      <c r="L55" s="25">
        <f t="shared" si="5"/>
        <v>121.33333333333333</v>
      </c>
      <c r="M55" s="191">
        <f t="shared" si="32"/>
        <v>200.2</v>
      </c>
      <c r="N55" s="252"/>
      <c r="O55" s="25">
        <v>59</v>
      </c>
      <c r="P55" s="25">
        <v>119</v>
      </c>
      <c r="Q55" s="227">
        <f t="shared" si="21"/>
        <v>66.733333333333334</v>
      </c>
      <c r="R55" s="191">
        <f t="shared" si="10"/>
        <v>133.46666666666667</v>
      </c>
      <c r="S55" s="191">
        <f t="shared" si="6"/>
        <v>-14.466666666666669</v>
      </c>
      <c r="T55" s="228">
        <f t="shared" si="7"/>
        <v>-1.9230769230769194E-2</v>
      </c>
      <c r="U55" s="25">
        <f>SUM((O55/31)*90)</f>
        <v>171.29032258064518</v>
      </c>
      <c r="V55" s="25">
        <f t="shared" si="22"/>
        <v>-28.909677419354807</v>
      </c>
      <c r="W55" s="149">
        <f t="shared" si="23"/>
        <v>-5.8844381425026474E-2</v>
      </c>
    </row>
    <row r="56" spans="1:23" ht="15" thickBot="1">
      <c r="A56" s="56" t="s">
        <v>151</v>
      </c>
      <c r="B56" s="68" t="s">
        <v>160</v>
      </c>
      <c r="C56" s="68" t="s">
        <v>177</v>
      </c>
      <c r="D56" s="57" t="s">
        <v>44</v>
      </c>
      <c r="E56" s="114" t="s">
        <v>203</v>
      </c>
      <c r="F56" s="25">
        <v>58</v>
      </c>
      <c r="G56" s="25">
        <v>42</v>
      </c>
      <c r="H56" s="25">
        <v>59</v>
      </c>
      <c r="I56" s="58">
        <v>159</v>
      </c>
      <c r="J56" s="58">
        <f t="shared" si="30"/>
        <v>15.9</v>
      </c>
      <c r="K56" s="58">
        <f t="shared" si="31"/>
        <v>53</v>
      </c>
      <c r="L56" s="58">
        <f t="shared" si="5"/>
        <v>106</v>
      </c>
      <c r="M56" s="224">
        <f t="shared" si="32"/>
        <v>174.9</v>
      </c>
      <c r="N56" s="252"/>
      <c r="O56" s="25">
        <v>58</v>
      </c>
      <c r="P56" s="25">
        <v>107</v>
      </c>
      <c r="Q56" s="227">
        <f t="shared" si="21"/>
        <v>58.300000000000004</v>
      </c>
      <c r="R56" s="191">
        <f t="shared" si="10"/>
        <v>116.60000000000001</v>
      </c>
      <c r="S56" s="191">
        <f t="shared" si="6"/>
        <v>-9.6000000000000085</v>
      </c>
      <c r="T56" s="228">
        <f t="shared" si="7"/>
        <v>9.433962264150943E-3</v>
      </c>
      <c r="U56" s="25">
        <f>SUM((O56/31)*90)</f>
        <v>168.38709677419354</v>
      </c>
      <c r="V56" s="25">
        <f t="shared" si="22"/>
        <v>-6.5129032258064683</v>
      </c>
      <c r="W56" s="149">
        <f t="shared" si="23"/>
        <v>5.9038344491783253E-2</v>
      </c>
    </row>
    <row r="57" spans="1:23" ht="15" thickBot="1">
      <c r="A57" s="85" t="s">
        <v>152</v>
      </c>
      <c r="B57" s="86" t="s">
        <v>158</v>
      </c>
      <c r="C57" s="86" t="s">
        <v>171</v>
      </c>
      <c r="D57" s="87" t="s">
        <v>56</v>
      </c>
      <c r="E57" s="88" t="s">
        <v>1</v>
      </c>
      <c r="F57" s="37">
        <f>SUM(F58:F60)</f>
        <v>14</v>
      </c>
      <c r="G57" s="37">
        <f t="shared" ref="G57:I57" si="33">SUM(G58:G60)</f>
        <v>11</v>
      </c>
      <c r="H57" s="37">
        <f t="shared" si="33"/>
        <v>18</v>
      </c>
      <c r="I57" s="37">
        <f t="shared" si="33"/>
        <v>43</v>
      </c>
      <c r="J57" s="37">
        <f t="shared" si="30"/>
        <v>4.3</v>
      </c>
      <c r="K57" s="37">
        <f>SUM(K58:K60)</f>
        <v>14.333333333333334</v>
      </c>
      <c r="L57" s="37">
        <f t="shared" si="5"/>
        <v>28.666666666666668</v>
      </c>
      <c r="M57" s="97">
        <f t="shared" si="32"/>
        <v>47.3</v>
      </c>
      <c r="N57" s="253"/>
      <c r="O57" s="37">
        <f>SUM(O58:O60)</f>
        <v>10</v>
      </c>
      <c r="P57" s="37">
        <f>SUM(P58:P60)</f>
        <v>31</v>
      </c>
      <c r="Q57" s="104">
        <f t="shared" si="21"/>
        <v>15.766666666666666</v>
      </c>
      <c r="R57" s="97">
        <f t="shared" si="10"/>
        <v>31.533333333333331</v>
      </c>
      <c r="S57" s="97">
        <f t="shared" si="6"/>
        <v>-0.53333333333333144</v>
      </c>
      <c r="T57" s="230">
        <f t="shared" si="7"/>
        <v>8.1395348837209253E-2</v>
      </c>
      <c r="U57" s="37">
        <f>SUM(U58:U60)</f>
        <v>29.032258064516128</v>
      </c>
      <c r="V57" s="37">
        <f t="shared" si="22"/>
        <v>-18.267741935483869</v>
      </c>
      <c r="W57" s="150">
        <f t="shared" si="23"/>
        <v>-0.32483120780195052</v>
      </c>
    </row>
    <row r="58" spans="1:23">
      <c r="A58" s="60" t="s">
        <v>152</v>
      </c>
      <c r="B58" s="70" t="s">
        <v>158</v>
      </c>
      <c r="C58" s="70" t="s">
        <v>171</v>
      </c>
      <c r="D58" s="41" t="s">
        <v>56</v>
      </c>
      <c r="E58" s="78" t="s">
        <v>57</v>
      </c>
      <c r="F58" s="33">
        <v>11</v>
      </c>
      <c r="G58" s="33">
        <v>8</v>
      </c>
      <c r="H58" s="33">
        <v>12</v>
      </c>
      <c r="I58" s="33">
        <v>31</v>
      </c>
      <c r="J58" s="33">
        <f t="shared" si="30"/>
        <v>3.1</v>
      </c>
      <c r="K58" s="33">
        <f t="shared" ref="K58:K60" si="34">SUM(F58+G58+H58)/3</f>
        <v>10.333333333333334</v>
      </c>
      <c r="L58" s="33">
        <f t="shared" si="5"/>
        <v>20.666666666666668</v>
      </c>
      <c r="M58" s="190">
        <f t="shared" si="32"/>
        <v>34.1</v>
      </c>
      <c r="N58" s="252"/>
      <c r="O58" s="33">
        <v>4</v>
      </c>
      <c r="P58" s="33">
        <v>13</v>
      </c>
      <c r="Q58" s="227">
        <f t="shared" si="21"/>
        <v>11.366666666666667</v>
      </c>
      <c r="R58" s="191">
        <f t="shared" si="10"/>
        <v>22.733333333333334</v>
      </c>
      <c r="S58" s="191">
        <f t="shared" si="6"/>
        <v>-9.7333333333333343</v>
      </c>
      <c r="T58" s="228">
        <f t="shared" si="7"/>
        <v>-0.37096774193548393</v>
      </c>
      <c r="U58" s="33">
        <f>SUM((O58/31)*90)</f>
        <v>11.612903225806452</v>
      </c>
      <c r="V58" s="33">
        <f t="shared" si="22"/>
        <v>-22.487096774193549</v>
      </c>
      <c r="W58" s="149">
        <f t="shared" si="23"/>
        <v>-0.62539021852237253</v>
      </c>
    </row>
    <row r="59" spans="1:23">
      <c r="A59" s="60" t="s">
        <v>152</v>
      </c>
      <c r="B59" s="70" t="s">
        <v>158</v>
      </c>
      <c r="C59" s="70" t="s">
        <v>171</v>
      </c>
      <c r="D59" s="41" t="s">
        <v>56</v>
      </c>
      <c r="E59" s="78" t="s">
        <v>58</v>
      </c>
      <c r="F59" s="33"/>
      <c r="G59" s="33"/>
      <c r="H59" s="33">
        <v>1</v>
      </c>
      <c r="I59" s="33">
        <v>1</v>
      </c>
      <c r="J59" s="33">
        <f t="shared" si="30"/>
        <v>0.1</v>
      </c>
      <c r="K59" s="33">
        <f t="shared" si="34"/>
        <v>0.33333333333333331</v>
      </c>
      <c r="L59" s="33">
        <f t="shared" si="5"/>
        <v>0.66666666666666663</v>
      </c>
      <c r="M59" s="190">
        <f t="shared" si="32"/>
        <v>1.1000000000000001</v>
      </c>
      <c r="N59" s="252"/>
      <c r="O59" s="33">
        <v>4</v>
      </c>
      <c r="P59" s="33">
        <v>11</v>
      </c>
      <c r="Q59" s="227">
        <f t="shared" si="21"/>
        <v>0.3666666666666667</v>
      </c>
      <c r="R59" s="191">
        <f t="shared" si="10"/>
        <v>0.73333333333333339</v>
      </c>
      <c r="S59" s="191">
        <f t="shared" si="6"/>
        <v>10.266666666666666</v>
      </c>
      <c r="T59" s="228">
        <f t="shared" si="7"/>
        <v>15.500000000000002</v>
      </c>
      <c r="U59" s="33">
        <f>SUM((O59/31)*90)</f>
        <v>11.612903225806452</v>
      </c>
      <c r="V59" s="33">
        <f t="shared" si="22"/>
        <v>10.512903225806452</v>
      </c>
      <c r="W59" s="149">
        <f t="shared" si="23"/>
        <v>10.612903225806452</v>
      </c>
    </row>
    <row r="60" spans="1:23" ht="15" thickBot="1">
      <c r="A60" s="60" t="s">
        <v>152</v>
      </c>
      <c r="B60" s="70" t="s">
        <v>158</v>
      </c>
      <c r="C60" s="70" t="s">
        <v>171</v>
      </c>
      <c r="D60" s="41" t="s">
        <v>56</v>
      </c>
      <c r="E60" s="78" t="s">
        <v>59</v>
      </c>
      <c r="F60" s="33">
        <v>3</v>
      </c>
      <c r="G60" s="33">
        <v>3</v>
      </c>
      <c r="H60" s="33">
        <v>5</v>
      </c>
      <c r="I60" s="33">
        <v>11</v>
      </c>
      <c r="J60" s="33">
        <f t="shared" si="30"/>
        <v>1.1000000000000001</v>
      </c>
      <c r="K60" s="33">
        <f t="shared" si="34"/>
        <v>3.6666666666666665</v>
      </c>
      <c r="L60" s="33">
        <f t="shared" si="5"/>
        <v>7.333333333333333</v>
      </c>
      <c r="M60" s="190">
        <f t="shared" si="32"/>
        <v>12.1</v>
      </c>
      <c r="N60" s="252"/>
      <c r="O60" s="33">
        <v>2</v>
      </c>
      <c r="P60" s="33">
        <v>7</v>
      </c>
      <c r="Q60" s="227">
        <f t="shared" si="21"/>
        <v>4.0333333333333332</v>
      </c>
      <c r="R60" s="191">
        <f t="shared" si="10"/>
        <v>8.0666666666666664</v>
      </c>
      <c r="S60" s="191">
        <f t="shared" si="6"/>
        <v>-1.0666666666666664</v>
      </c>
      <c r="T60" s="228">
        <f t="shared" si="7"/>
        <v>-4.5454545454545414E-2</v>
      </c>
      <c r="U60" s="33">
        <f>SUM((O60/31)*90)</f>
        <v>5.806451612903226</v>
      </c>
      <c r="V60" s="33">
        <f t="shared" si="22"/>
        <v>-6.2935483870967737</v>
      </c>
      <c r="W60" s="149">
        <f t="shared" si="23"/>
        <v>-0.47214076246334308</v>
      </c>
    </row>
    <row r="61" spans="1:23" ht="15" thickBot="1">
      <c r="A61" s="85" t="s">
        <v>151</v>
      </c>
      <c r="B61" s="86" t="s">
        <v>162</v>
      </c>
      <c r="C61" s="86" t="s">
        <v>178</v>
      </c>
      <c r="D61" s="87" t="s">
        <v>62</v>
      </c>
      <c r="E61" s="88" t="s">
        <v>1</v>
      </c>
      <c r="F61" s="37">
        <f>SUM(F62:F68)</f>
        <v>154</v>
      </c>
      <c r="G61" s="37">
        <f t="shared" ref="G61:I61" si="35">SUM(G62:G68)</f>
        <v>159</v>
      </c>
      <c r="H61" s="37">
        <f t="shared" si="35"/>
        <v>185</v>
      </c>
      <c r="I61" s="37">
        <f t="shared" si="35"/>
        <v>498</v>
      </c>
      <c r="J61" s="37">
        <f t="shared" si="30"/>
        <v>49.800000000000004</v>
      </c>
      <c r="K61" s="37">
        <f>SUM(K62:K68)</f>
        <v>166</v>
      </c>
      <c r="L61" s="37">
        <f t="shared" si="5"/>
        <v>332</v>
      </c>
      <c r="M61" s="97">
        <f t="shared" si="32"/>
        <v>547.79999999999995</v>
      </c>
      <c r="N61" s="253"/>
      <c r="O61" s="37">
        <f>SUM(O62:O68)</f>
        <v>181</v>
      </c>
      <c r="P61" s="37">
        <f>SUM(P62:P68)</f>
        <v>315</v>
      </c>
      <c r="Q61" s="104">
        <f t="shared" si="21"/>
        <v>182.6</v>
      </c>
      <c r="R61" s="97">
        <f t="shared" si="10"/>
        <v>365.2</v>
      </c>
      <c r="S61" s="97">
        <f t="shared" si="6"/>
        <v>-50.199999999999989</v>
      </c>
      <c r="T61" s="230">
        <f t="shared" si="7"/>
        <v>-5.1204819277108432E-2</v>
      </c>
      <c r="U61" s="37">
        <f>SUM(U62:U68)</f>
        <v>525.48387096774195</v>
      </c>
      <c r="V61" s="37">
        <f t="shared" si="22"/>
        <v>-22.316129032258004</v>
      </c>
      <c r="W61" s="150">
        <f t="shared" si="23"/>
        <v>5.5188495919160543E-2</v>
      </c>
    </row>
    <row r="62" spans="1:23">
      <c r="A62" s="55" t="s">
        <v>151</v>
      </c>
      <c r="B62" s="67" t="s">
        <v>162</v>
      </c>
      <c r="C62" s="67" t="s">
        <v>178</v>
      </c>
      <c r="D62" s="39" t="s">
        <v>62</v>
      </c>
      <c r="E62" s="73" t="s">
        <v>63</v>
      </c>
      <c r="F62" s="25">
        <v>17</v>
      </c>
      <c r="G62" s="25">
        <v>21</v>
      </c>
      <c r="H62" s="25">
        <v>19</v>
      </c>
      <c r="I62" s="25">
        <v>57</v>
      </c>
      <c r="J62" s="25">
        <f t="shared" si="30"/>
        <v>5.7</v>
      </c>
      <c r="K62" s="25">
        <f t="shared" ref="K62:K68" si="36">SUM(F62+G62+H62)/3</f>
        <v>19</v>
      </c>
      <c r="L62" s="25">
        <f t="shared" si="5"/>
        <v>38</v>
      </c>
      <c r="M62" s="191">
        <f t="shared" si="32"/>
        <v>62.7</v>
      </c>
      <c r="N62" s="252"/>
      <c r="O62" s="25">
        <v>22</v>
      </c>
      <c r="P62" s="25">
        <v>39</v>
      </c>
      <c r="Q62" s="227">
        <f t="shared" si="21"/>
        <v>20.900000000000002</v>
      </c>
      <c r="R62" s="191">
        <f t="shared" si="10"/>
        <v>41.800000000000004</v>
      </c>
      <c r="S62" s="191">
        <f t="shared" si="6"/>
        <v>-2.8000000000000043</v>
      </c>
      <c r="T62" s="228">
        <f t="shared" si="7"/>
        <v>2.6315789473684209E-2</v>
      </c>
      <c r="U62" s="25">
        <f t="shared" ref="U62:U68" si="37">SUM((O62/31)*90)</f>
        <v>63.870967741935488</v>
      </c>
      <c r="V62" s="25">
        <f t="shared" si="22"/>
        <v>1.1709677419354847</v>
      </c>
      <c r="W62" s="149">
        <f t="shared" si="23"/>
        <v>0.12054329371816645</v>
      </c>
    </row>
    <row r="63" spans="1:23">
      <c r="A63" s="55" t="s">
        <v>151</v>
      </c>
      <c r="B63" s="67" t="s">
        <v>162</v>
      </c>
      <c r="C63" s="67" t="s">
        <v>178</v>
      </c>
      <c r="D63" s="39" t="s">
        <v>62</v>
      </c>
      <c r="E63" s="73" t="s">
        <v>64</v>
      </c>
      <c r="F63" s="25">
        <v>19</v>
      </c>
      <c r="G63" s="25">
        <v>12</v>
      </c>
      <c r="H63" s="25">
        <v>20</v>
      </c>
      <c r="I63" s="25">
        <v>51</v>
      </c>
      <c r="J63" s="25">
        <f t="shared" si="30"/>
        <v>5.1000000000000005</v>
      </c>
      <c r="K63" s="25">
        <f t="shared" si="36"/>
        <v>17</v>
      </c>
      <c r="L63" s="25">
        <f t="shared" si="5"/>
        <v>34</v>
      </c>
      <c r="M63" s="191">
        <f t="shared" si="32"/>
        <v>56.1</v>
      </c>
      <c r="N63" s="252"/>
      <c r="O63" s="25">
        <v>18</v>
      </c>
      <c r="P63" s="25">
        <v>35</v>
      </c>
      <c r="Q63" s="227">
        <f t="shared" si="21"/>
        <v>18.7</v>
      </c>
      <c r="R63" s="191">
        <f t="shared" si="10"/>
        <v>37.4</v>
      </c>
      <c r="S63" s="191">
        <f t="shared" si="6"/>
        <v>-2.3999999999999986</v>
      </c>
      <c r="T63" s="228">
        <f t="shared" si="7"/>
        <v>2.9411764705882353E-2</v>
      </c>
      <c r="U63" s="25">
        <f t="shared" si="37"/>
        <v>52.258064516129039</v>
      </c>
      <c r="V63" s="25">
        <f t="shared" si="22"/>
        <v>-3.8419354838709623</v>
      </c>
      <c r="W63" s="149">
        <f t="shared" si="23"/>
        <v>2.4667931688804687E-2</v>
      </c>
    </row>
    <row r="64" spans="1:23">
      <c r="A64" s="55" t="s">
        <v>151</v>
      </c>
      <c r="B64" s="67" t="s">
        <v>162</v>
      </c>
      <c r="C64" s="67" t="s">
        <v>178</v>
      </c>
      <c r="D64" s="39" t="s">
        <v>62</v>
      </c>
      <c r="E64" s="73" t="s">
        <v>65</v>
      </c>
      <c r="F64" s="25">
        <v>34</v>
      </c>
      <c r="G64" s="25">
        <v>28</v>
      </c>
      <c r="H64" s="25">
        <v>42</v>
      </c>
      <c r="I64" s="25">
        <v>104</v>
      </c>
      <c r="J64" s="25">
        <f t="shared" si="30"/>
        <v>10.4</v>
      </c>
      <c r="K64" s="25">
        <f t="shared" si="36"/>
        <v>34.666666666666664</v>
      </c>
      <c r="L64" s="25">
        <f t="shared" si="5"/>
        <v>69.333333333333329</v>
      </c>
      <c r="M64" s="191">
        <f t="shared" si="32"/>
        <v>114.4</v>
      </c>
      <c r="N64" s="252"/>
      <c r="O64" s="25">
        <v>43</v>
      </c>
      <c r="P64" s="25">
        <v>63</v>
      </c>
      <c r="Q64" s="227">
        <f t="shared" si="21"/>
        <v>38.133333333333333</v>
      </c>
      <c r="R64" s="191">
        <f t="shared" si="10"/>
        <v>76.266666666666666</v>
      </c>
      <c r="S64" s="191">
        <f t="shared" si="6"/>
        <v>-13.266666666666666</v>
      </c>
      <c r="T64" s="228">
        <f t="shared" si="7"/>
        <v>-9.1346153846153785E-2</v>
      </c>
      <c r="U64" s="25">
        <f t="shared" si="37"/>
        <v>124.83870967741936</v>
      </c>
      <c r="V64" s="25">
        <f t="shared" si="22"/>
        <v>10.438709677419354</v>
      </c>
      <c r="W64" s="149">
        <f t="shared" si="23"/>
        <v>0.2003722084367246</v>
      </c>
    </row>
    <row r="65" spans="1:23">
      <c r="A65" s="55" t="s">
        <v>151</v>
      </c>
      <c r="B65" s="67" t="s">
        <v>162</v>
      </c>
      <c r="C65" s="67" t="s">
        <v>178</v>
      </c>
      <c r="D65" s="39" t="s">
        <v>62</v>
      </c>
      <c r="E65" s="73" t="s">
        <v>66</v>
      </c>
      <c r="F65" s="25">
        <v>60</v>
      </c>
      <c r="G65" s="25">
        <v>69</v>
      </c>
      <c r="H65" s="25">
        <v>80</v>
      </c>
      <c r="I65" s="25">
        <v>209</v>
      </c>
      <c r="J65" s="25">
        <f t="shared" si="30"/>
        <v>20.900000000000002</v>
      </c>
      <c r="K65" s="25">
        <f t="shared" si="36"/>
        <v>69.666666666666671</v>
      </c>
      <c r="L65" s="25">
        <f t="shared" si="5"/>
        <v>139.33333333333334</v>
      </c>
      <c r="M65" s="191">
        <f t="shared" si="32"/>
        <v>229.9</v>
      </c>
      <c r="N65" s="252"/>
      <c r="O65" s="25">
        <v>66</v>
      </c>
      <c r="P65" s="25">
        <v>121</v>
      </c>
      <c r="Q65" s="227">
        <f t="shared" si="21"/>
        <v>76.63333333333334</v>
      </c>
      <c r="R65" s="191">
        <f t="shared" si="10"/>
        <v>153.26666666666668</v>
      </c>
      <c r="S65" s="191">
        <f t="shared" si="6"/>
        <v>-32.26666666666668</v>
      </c>
      <c r="T65" s="228">
        <f t="shared" si="7"/>
        <v>-0.1315789473684211</v>
      </c>
      <c r="U65" s="25">
        <f t="shared" si="37"/>
        <v>191.61290322580643</v>
      </c>
      <c r="V65" s="25">
        <f t="shared" si="22"/>
        <v>-38.287096774193571</v>
      </c>
      <c r="W65" s="149">
        <f t="shared" si="23"/>
        <v>-8.3191850594227582E-2</v>
      </c>
    </row>
    <row r="66" spans="1:23">
      <c r="A66" s="55" t="s">
        <v>151</v>
      </c>
      <c r="B66" s="67" t="s">
        <v>162</v>
      </c>
      <c r="C66" s="67" t="s">
        <v>178</v>
      </c>
      <c r="D66" s="39" t="s">
        <v>62</v>
      </c>
      <c r="E66" s="73" t="s">
        <v>67</v>
      </c>
      <c r="F66" s="25">
        <v>9</v>
      </c>
      <c r="G66" s="25">
        <v>13</v>
      </c>
      <c r="H66" s="25">
        <v>15</v>
      </c>
      <c r="I66" s="25">
        <v>37</v>
      </c>
      <c r="J66" s="25">
        <f t="shared" si="30"/>
        <v>3.7</v>
      </c>
      <c r="K66" s="25">
        <f t="shared" si="36"/>
        <v>12.333333333333334</v>
      </c>
      <c r="L66" s="25">
        <f t="shared" si="5"/>
        <v>24.666666666666668</v>
      </c>
      <c r="M66" s="191">
        <f t="shared" si="32"/>
        <v>40.700000000000003</v>
      </c>
      <c r="N66" s="252"/>
      <c r="O66" s="25">
        <v>15</v>
      </c>
      <c r="P66" s="25">
        <v>25</v>
      </c>
      <c r="Q66" s="227">
        <f t="shared" si="21"/>
        <v>13.566666666666668</v>
      </c>
      <c r="R66" s="191">
        <f t="shared" si="10"/>
        <v>27.133333333333336</v>
      </c>
      <c r="S66" s="191">
        <f t="shared" si="6"/>
        <v>-2.1333333333333364</v>
      </c>
      <c r="T66" s="228">
        <f t="shared" si="7"/>
        <v>1.3513513513513466E-2</v>
      </c>
      <c r="U66" s="25">
        <f t="shared" si="37"/>
        <v>43.548387096774192</v>
      </c>
      <c r="V66" s="25">
        <f t="shared" si="22"/>
        <v>2.8483870967741893</v>
      </c>
      <c r="W66" s="149">
        <f t="shared" si="23"/>
        <v>0.17698343504795114</v>
      </c>
    </row>
    <row r="67" spans="1:23">
      <c r="A67" s="55" t="s">
        <v>151</v>
      </c>
      <c r="B67" s="67" t="s">
        <v>162</v>
      </c>
      <c r="C67" s="67" t="s">
        <v>178</v>
      </c>
      <c r="D67" s="39" t="s">
        <v>62</v>
      </c>
      <c r="E67" s="73" t="s">
        <v>68</v>
      </c>
      <c r="F67" s="25">
        <v>7</v>
      </c>
      <c r="G67" s="25">
        <v>9</v>
      </c>
      <c r="H67" s="25">
        <v>8</v>
      </c>
      <c r="I67" s="25">
        <v>24</v>
      </c>
      <c r="J67" s="25">
        <f t="shared" si="30"/>
        <v>2.4000000000000004</v>
      </c>
      <c r="K67" s="25">
        <f t="shared" si="36"/>
        <v>8</v>
      </c>
      <c r="L67" s="25">
        <f t="shared" si="5"/>
        <v>16</v>
      </c>
      <c r="M67" s="191">
        <f t="shared" si="32"/>
        <v>26.4</v>
      </c>
      <c r="N67" s="252"/>
      <c r="O67" s="25">
        <v>13</v>
      </c>
      <c r="P67" s="25">
        <v>21</v>
      </c>
      <c r="Q67" s="227">
        <f t="shared" si="21"/>
        <v>8.7999999999999989</v>
      </c>
      <c r="R67" s="191">
        <f t="shared" si="10"/>
        <v>17.599999999999998</v>
      </c>
      <c r="S67" s="191">
        <f t="shared" si="6"/>
        <v>3.4000000000000021</v>
      </c>
      <c r="T67" s="228">
        <f t="shared" si="7"/>
        <v>0.3125</v>
      </c>
      <c r="U67" s="25">
        <f t="shared" si="37"/>
        <v>37.741935483870968</v>
      </c>
      <c r="V67" s="25">
        <f t="shared" si="22"/>
        <v>11.341935483870969</v>
      </c>
      <c r="W67" s="149">
        <f t="shared" si="23"/>
        <v>0.57258064516129037</v>
      </c>
    </row>
    <row r="68" spans="1:23" ht="15" thickBot="1">
      <c r="A68" s="55" t="s">
        <v>151</v>
      </c>
      <c r="B68" s="67" t="s">
        <v>162</v>
      </c>
      <c r="C68" s="67" t="s">
        <v>178</v>
      </c>
      <c r="D68" s="39" t="s">
        <v>62</v>
      </c>
      <c r="E68" s="73" t="s">
        <v>69</v>
      </c>
      <c r="F68" s="25">
        <v>8</v>
      </c>
      <c r="G68" s="25">
        <v>7</v>
      </c>
      <c r="H68" s="25">
        <v>1</v>
      </c>
      <c r="I68" s="25">
        <v>16</v>
      </c>
      <c r="J68" s="25">
        <f t="shared" si="30"/>
        <v>1.6</v>
      </c>
      <c r="K68" s="25">
        <f t="shared" si="36"/>
        <v>5.333333333333333</v>
      </c>
      <c r="L68" s="25">
        <f t="shared" si="5"/>
        <v>10.666666666666666</v>
      </c>
      <c r="M68" s="191">
        <f t="shared" si="32"/>
        <v>17.600000000000001</v>
      </c>
      <c r="N68" s="252"/>
      <c r="O68" s="25">
        <v>4</v>
      </c>
      <c r="P68" s="25">
        <v>11</v>
      </c>
      <c r="Q68" s="227">
        <f t="shared" si="21"/>
        <v>5.8666666666666671</v>
      </c>
      <c r="R68" s="191">
        <f t="shared" si="10"/>
        <v>11.733333333333334</v>
      </c>
      <c r="S68" s="191">
        <f t="shared" si="6"/>
        <v>-0.73333333333333428</v>
      </c>
      <c r="T68" s="228">
        <f t="shared" si="7"/>
        <v>3.1250000000000056E-2</v>
      </c>
      <c r="U68" s="25">
        <f t="shared" si="37"/>
        <v>11.612903225806452</v>
      </c>
      <c r="V68" s="25">
        <f t="shared" si="22"/>
        <v>-5.9870967741935495</v>
      </c>
      <c r="W68" s="149">
        <f t="shared" si="23"/>
        <v>-0.27419354838709675</v>
      </c>
    </row>
    <row r="69" spans="1:23" ht="15" thickBot="1">
      <c r="A69" s="92" t="s">
        <v>151</v>
      </c>
      <c r="B69" s="93" t="s">
        <v>161</v>
      </c>
      <c r="C69" s="93" t="s">
        <v>179</v>
      </c>
      <c r="D69" s="100" t="s">
        <v>197</v>
      </c>
      <c r="E69" s="95" t="s">
        <v>1</v>
      </c>
      <c r="F69" s="101">
        <f>SUM(F70:F75)</f>
        <v>136</v>
      </c>
      <c r="G69" s="101">
        <f t="shared" ref="G69:I69" si="38">SUM(G70:G75)</f>
        <v>99</v>
      </c>
      <c r="H69" s="101">
        <f t="shared" si="38"/>
        <v>124</v>
      </c>
      <c r="I69" s="101">
        <f t="shared" si="38"/>
        <v>359</v>
      </c>
      <c r="J69" s="101">
        <f t="shared" si="30"/>
        <v>35.9</v>
      </c>
      <c r="K69" s="101">
        <f>SUM(K70:K75)</f>
        <v>119.66666666666667</v>
      </c>
      <c r="L69" s="101">
        <f t="shared" si="5"/>
        <v>239.33333333333334</v>
      </c>
      <c r="M69" s="101">
        <f t="shared" si="32"/>
        <v>394.9</v>
      </c>
      <c r="N69" s="256"/>
      <c r="O69" s="101">
        <f>SUM(O70:O75)</f>
        <v>107</v>
      </c>
      <c r="P69" s="101">
        <f>SUM(P70:P75)</f>
        <v>206</v>
      </c>
      <c r="Q69" s="104">
        <f t="shared" ref="Q69:Q100" si="39">M69/3</f>
        <v>131.63333333333333</v>
      </c>
      <c r="R69" s="101">
        <f t="shared" si="10"/>
        <v>263.26666666666665</v>
      </c>
      <c r="S69" s="101">
        <f t="shared" si="6"/>
        <v>-57.266666666666652</v>
      </c>
      <c r="T69" s="231">
        <f t="shared" si="7"/>
        <v>-0.13927576601671313</v>
      </c>
      <c r="U69" s="101">
        <f>SUM(U70:U75)</f>
        <v>310.64516129032256</v>
      </c>
      <c r="V69" s="101">
        <f t="shared" ref="V69:V100" si="40">SUM(U69-M69)</f>
        <v>-84.254838709677415</v>
      </c>
      <c r="W69" s="150">
        <f t="shared" ref="W69:W100" si="41">SUM(U69-I69)/I69</f>
        <v>-0.13469314403809871</v>
      </c>
    </row>
    <row r="70" spans="1:23">
      <c r="A70" s="52" t="s">
        <v>151</v>
      </c>
      <c r="B70" s="66" t="s">
        <v>161</v>
      </c>
      <c r="C70" s="66" t="s">
        <v>179</v>
      </c>
      <c r="D70" s="53" t="s">
        <v>60</v>
      </c>
      <c r="E70" s="74" t="s">
        <v>198</v>
      </c>
      <c r="F70" s="54">
        <v>38</v>
      </c>
      <c r="G70" s="54">
        <v>16</v>
      </c>
      <c r="H70" s="54">
        <v>23</v>
      </c>
      <c r="I70" s="54">
        <v>77</v>
      </c>
      <c r="J70" s="54">
        <f t="shared" si="30"/>
        <v>7.7</v>
      </c>
      <c r="K70" s="54">
        <f t="shared" ref="K70:K75" si="42">SUM(F70+G70+H70)/3</f>
        <v>25.666666666666668</v>
      </c>
      <c r="L70" s="54">
        <f t="shared" ref="L70:L133" si="43">K70*2</f>
        <v>51.333333333333336</v>
      </c>
      <c r="M70" s="222">
        <f t="shared" si="32"/>
        <v>84.7</v>
      </c>
      <c r="N70" s="256"/>
      <c r="O70" s="54">
        <v>18</v>
      </c>
      <c r="P70" s="25">
        <v>31</v>
      </c>
      <c r="Q70" s="227">
        <f t="shared" si="39"/>
        <v>28.233333333333334</v>
      </c>
      <c r="R70" s="191">
        <f t="shared" si="10"/>
        <v>56.466666666666669</v>
      </c>
      <c r="S70" s="191">
        <f t="shared" ref="S70:S133" si="44">SUM(P70-R70)</f>
        <v>-25.466666666666669</v>
      </c>
      <c r="T70" s="228">
        <f t="shared" ref="T70:T133" si="45">SUM(P70-L70)/L70</f>
        <v>-0.39610389610389612</v>
      </c>
      <c r="U70" s="54">
        <f t="shared" ref="U70:U75" si="46">SUM((O70/31)*90)</f>
        <v>52.258064516129039</v>
      </c>
      <c r="V70" s="54">
        <f t="shared" si="40"/>
        <v>-32.441935483870964</v>
      </c>
      <c r="W70" s="149">
        <f t="shared" si="41"/>
        <v>-0.32132383745286963</v>
      </c>
    </row>
    <row r="71" spans="1:23">
      <c r="A71" s="55" t="s">
        <v>151</v>
      </c>
      <c r="B71" s="67" t="s">
        <v>161</v>
      </c>
      <c r="C71" s="67" t="s">
        <v>179</v>
      </c>
      <c r="D71" s="39" t="s">
        <v>70</v>
      </c>
      <c r="E71" s="73" t="s">
        <v>71</v>
      </c>
      <c r="F71" s="25">
        <v>3</v>
      </c>
      <c r="G71" s="25">
        <v>9</v>
      </c>
      <c r="H71" s="25">
        <v>15</v>
      </c>
      <c r="I71" s="25">
        <v>27</v>
      </c>
      <c r="J71" s="25">
        <f t="shared" si="30"/>
        <v>2.7</v>
      </c>
      <c r="K71" s="25">
        <f t="shared" si="42"/>
        <v>9</v>
      </c>
      <c r="L71" s="25">
        <f t="shared" si="43"/>
        <v>18</v>
      </c>
      <c r="M71" s="191">
        <f t="shared" si="32"/>
        <v>29.7</v>
      </c>
      <c r="N71" s="252"/>
      <c r="O71" s="25">
        <v>5</v>
      </c>
      <c r="P71" s="25">
        <v>9</v>
      </c>
      <c r="Q71" s="227">
        <f t="shared" si="39"/>
        <v>9.9</v>
      </c>
      <c r="R71" s="191">
        <f t="shared" si="10"/>
        <v>19.8</v>
      </c>
      <c r="S71" s="191">
        <f t="shared" si="44"/>
        <v>-10.8</v>
      </c>
      <c r="T71" s="228">
        <f t="shared" si="45"/>
        <v>-0.5</v>
      </c>
      <c r="U71" s="25">
        <f t="shared" si="46"/>
        <v>14.516129032258064</v>
      </c>
      <c r="V71" s="25">
        <f t="shared" si="40"/>
        <v>-15.183870967741935</v>
      </c>
      <c r="W71" s="149">
        <f t="shared" si="41"/>
        <v>-0.4623655913978495</v>
      </c>
    </row>
    <row r="72" spans="1:23">
      <c r="A72" s="55" t="s">
        <v>151</v>
      </c>
      <c r="B72" s="67" t="s">
        <v>161</v>
      </c>
      <c r="C72" s="67" t="s">
        <v>179</v>
      </c>
      <c r="D72" s="39" t="s">
        <v>70</v>
      </c>
      <c r="E72" s="73" t="s">
        <v>72</v>
      </c>
      <c r="F72" s="25">
        <v>23</v>
      </c>
      <c r="G72" s="25">
        <v>15</v>
      </c>
      <c r="H72" s="25">
        <v>16</v>
      </c>
      <c r="I72" s="25">
        <v>54</v>
      </c>
      <c r="J72" s="25">
        <f t="shared" si="30"/>
        <v>5.4</v>
      </c>
      <c r="K72" s="25">
        <f t="shared" si="42"/>
        <v>18</v>
      </c>
      <c r="L72" s="25">
        <f t="shared" si="43"/>
        <v>36</v>
      </c>
      <c r="M72" s="191">
        <f t="shared" si="32"/>
        <v>59.4</v>
      </c>
      <c r="N72" s="252"/>
      <c r="O72" s="25">
        <v>19</v>
      </c>
      <c r="P72" s="25">
        <v>19</v>
      </c>
      <c r="Q72" s="227">
        <f t="shared" si="39"/>
        <v>19.8</v>
      </c>
      <c r="R72" s="191">
        <f t="shared" ref="R72:R135" si="47">Q72*2</f>
        <v>39.6</v>
      </c>
      <c r="S72" s="191">
        <f t="shared" si="44"/>
        <v>-20.6</v>
      </c>
      <c r="T72" s="228">
        <f t="shared" si="45"/>
        <v>-0.47222222222222221</v>
      </c>
      <c r="U72" s="25">
        <f t="shared" si="46"/>
        <v>55.161290322580648</v>
      </c>
      <c r="V72" s="25">
        <f t="shared" si="40"/>
        <v>-4.2387096774193509</v>
      </c>
      <c r="W72" s="149">
        <f t="shared" si="41"/>
        <v>2.1505376344086068E-2</v>
      </c>
    </row>
    <row r="73" spans="1:23">
      <c r="A73" s="55" t="s">
        <v>151</v>
      </c>
      <c r="B73" s="67" t="s">
        <v>161</v>
      </c>
      <c r="C73" s="67" t="s">
        <v>179</v>
      </c>
      <c r="D73" s="39" t="s">
        <v>70</v>
      </c>
      <c r="E73" s="73" t="s">
        <v>73</v>
      </c>
      <c r="F73" s="25">
        <v>17</v>
      </c>
      <c r="G73" s="25">
        <v>17</v>
      </c>
      <c r="H73" s="25">
        <v>19</v>
      </c>
      <c r="I73" s="25">
        <v>53</v>
      </c>
      <c r="J73" s="25">
        <f t="shared" si="30"/>
        <v>5.3000000000000007</v>
      </c>
      <c r="K73" s="25">
        <f t="shared" si="42"/>
        <v>17.666666666666668</v>
      </c>
      <c r="L73" s="25">
        <f t="shared" si="43"/>
        <v>35.333333333333336</v>
      </c>
      <c r="M73" s="191">
        <f t="shared" si="32"/>
        <v>58.3</v>
      </c>
      <c r="N73" s="252"/>
      <c r="O73" s="25">
        <v>15</v>
      </c>
      <c r="P73" s="25">
        <v>27</v>
      </c>
      <c r="Q73" s="227">
        <f t="shared" si="39"/>
        <v>19.433333333333334</v>
      </c>
      <c r="R73" s="191">
        <f t="shared" si="47"/>
        <v>38.866666666666667</v>
      </c>
      <c r="S73" s="191">
        <f t="shared" si="44"/>
        <v>-11.866666666666667</v>
      </c>
      <c r="T73" s="228">
        <f t="shared" si="45"/>
        <v>-0.23584905660377364</v>
      </c>
      <c r="U73" s="25">
        <f t="shared" si="46"/>
        <v>43.548387096774192</v>
      </c>
      <c r="V73" s="25">
        <f t="shared" si="40"/>
        <v>-14.751612903225805</v>
      </c>
      <c r="W73" s="149">
        <f t="shared" si="41"/>
        <v>-0.17833231892878881</v>
      </c>
    </row>
    <row r="74" spans="1:23">
      <c r="A74" s="55" t="s">
        <v>151</v>
      </c>
      <c r="B74" s="67" t="s">
        <v>161</v>
      </c>
      <c r="C74" s="67" t="s">
        <v>179</v>
      </c>
      <c r="D74" s="39" t="s">
        <v>70</v>
      </c>
      <c r="E74" s="73" t="s">
        <v>74</v>
      </c>
      <c r="F74" s="25">
        <v>31</v>
      </c>
      <c r="G74" s="25">
        <v>20</v>
      </c>
      <c r="H74" s="25">
        <v>30</v>
      </c>
      <c r="I74" s="25">
        <v>81</v>
      </c>
      <c r="J74" s="25">
        <f t="shared" si="30"/>
        <v>8.1</v>
      </c>
      <c r="K74" s="25">
        <f t="shared" si="42"/>
        <v>27</v>
      </c>
      <c r="L74" s="25">
        <f t="shared" si="43"/>
        <v>54</v>
      </c>
      <c r="M74" s="191">
        <f t="shared" si="32"/>
        <v>89.1</v>
      </c>
      <c r="N74" s="252"/>
      <c r="O74" s="25">
        <v>30</v>
      </c>
      <c r="P74" s="25">
        <v>79</v>
      </c>
      <c r="Q74" s="227">
        <f t="shared" si="39"/>
        <v>29.7</v>
      </c>
      <c r="R74" s="191">
        <f t="shared" si="47"/>
        <v>59.4</v>
      </c>
      <c r="S74" s="191">
        <f t="shared" si="44"/>
        <v>19.600000000000001</v>
      </c>
      <c r="T74" s="228">
        <f t="shared" si="45"/>
        <v>0.46296296296296297</v>
      </c>
      <c r="U74" s="25">
        <f t="shared" si="46"/>
        <v>87.096774193548384</v>
      </c>
      <c r="V74" s="25">
        <f t="shared" si="40"/>
        <v>-2.00322580645161</v>
      </c>
      <c r="W74" s="149">
        <f t="shared" si="41"/>
        <v>7.5268817204301036E-2</v>
      </c>
    </row>
    <row r="75" spans="1:23" ht="15" thickBot="1">
      <c r="A75" s="56" t="s">
        <v>151</v>
      </c>
      <c r="B75" s="68" t="s">
        <v>161</v>
      </c>
      <c r="C75" s="68" t="s">
        <v>179</v>
      </c>
      <c r="D75" s="57" t="s">
        <v>70</v>
      </c>
      <c r="E75" s="75" t="s">
        <v>75</v>
      </c>
      <c r="F75" s="58">
        <v>24</v>
      </c>
      <c r="G75" s="58">
        <v>22</v>
      </c>
      <c r="H75" s="58">
        <v>21</v>
      </c>
      <c r="I75" s="58">
        <v>67</v>
      </c>
      <c r="J75" s="58">
        <f t="shared" si="30"/>
        <v>6.7</v>
      </c>
      <c r="K75" s="58">
        <f t="shared" si="42"/>
        <v>22.333333333333332</v>
      </c>
      <c r="L75" s="58">
        <f t="shared" si="43"/>
        <v>44.666666666666664</v>
      </c>
      <c r="M75" s="224">
        <f t="shared" si="32"/>
        <v>73.7</v>
      </c>
      <c r="N75" s="252"/>
      <c r="O75" s="25">
        <v>20</v>
      </c>
      <c r="P75" s="25">
        <v>41</v>
      </c>
      <c r="Q75" s="227">
        <f t="shared" si="39"/>
        <v>24.566666666666666</v>
      </c>
      <c r="R75" s="191">
        <f t="shared" si="47"/>
        <v>49.133333333333333</v>
      </c>
      <c r="S75" s="191">
        <f t="shared" si="44"/>
        <v>-8.1333333333333329</v>
      </c>
      <c r="T75" s="228">
        <f t="shared" si="45"/>
        <v>-8.2089552238805916E-2</v>
      </c>
      <c r="U75" s="25">
        <f t="shared" si="46"/>
        <v>58.064516129032256</v>
      </c>
      <c r="V75" s="25">
        <f t="shared" si="40"/>
        <v>-15.635483870967747</v>
      </c>
      <c r="W75" s="149">
        <f t="shared" si="41"/>
        <v>-0.13336543090996633</v>
      </c>
    </row>
    <row r="76" spans="1:23" ht="15" thickBot="1">
      <c r="A76" s="89" t="s">
        <v>151</v>
      </c>
      <c r="B76" s="90" t="s">
        <v>180</v>
      </c>
      <c r="C76" s="90" t="s">
        <v>181</v>
      </c>
      <c r="D76" s="102" t="s">
        <v>199</v>
      </c>
      <c r="E76" s="98" t="s">
        <v>1</v>
      </c>
      <c r="F76" s="99">
        <f>SUM(F77:F85)</f>
        <v>164</v>
      </c>
      <c r="G76" s="99">
        <f t="shared" ref="G76:I76" si="48">SUM(G77:G85)</f>
        <v>149</v>
      </c>
      <c r="H76" s="99">
        <f t="shared" si="48"/>
        <v>192</v>
      </c>
      <c r="I76" s="99">
        <f t="shared" si="48"/>
        <v>505</v>
      </c>
      <c r="J76" s="99">
        <f t="shared" si="30"/>
        <v>50.5</v>
      </c>
      <c r="K76" s="99">
        <f>SUM(K77:K85)</f>
        <v>168.33333333333334</v>
      </c>
      <c r="L76" s="99">
        <f t="shared" si="43"/>
        <v>336.66666666666669</v>
      </c>
      <c r="M76" s="146">
        <f t="shared" si="32"/>
        <v>555.5</v>
      </c>
      <c r="N76" s="252"/>
      <c r="O76" s="38">
        <f>SUM(O77:O85)</f>
        <v>171</v>
      </c>
      <c r="P76" s="38">
        <f>SUM(P77:P85)</f>
        <v>303</v>
      </c>
      <c r="Q76" s="104">
        <f t="shared" si="39"/>
        <v>185.16666666666666</v>
      </c>
      <c r="R76" s="24">
        <f t="shared" si="47"/>
        <v>370.33333333333331</v>
      </c>
      <c r="S76" s="24">
        <f t="shared" si="44"/>
        <v>-67.333333333333314</v>
      </c>
      <c r="T76" s="229">
        <f t="shared" si="45"/>
        <v>-0.10000000000000005</v>
      </c>
      <c r="U76" s="148">
        <f>SUM(U77:U85)</f>
        <v>496.45161290322579</v>
      </c>
      <c r="V76" s="148">
        <f t="shared" si="40"/>
        <v>-59.048387096774206</v>
      </c>
      <c r="W76" s="150">
        <f t="shared" si="41"/>
        <v>-1.6927499201533081E-2</v>
      </c>
    </row>
    <row r="77" spans="1:23">
      <c r="A77" s="52" t="s">
        <v>151</v>
      </c>
      <c r="B77" s="66" t="s">
        <v>180</v>
      </c>
      <c r="C77" s="66" t="s">
        <v>181</v>
      </c>
      <c r="D77" s="53" t="s">
        <v>47</v>
      </c>
      <c r="E77" s="74" t="s">
        <v>48</v>
      </c>
      <c r="F77" s="54">
        <v>7</v>
      </c>
      <c r="G77" s="54">
        <v>4</v>
      </c>
      <c r="H77" s="54">
        <v>8</v>
      </c>
      <c r="I77" s="54">
        <v>19</v>
      </c>
      <c r="J77" s="54">
        <f t="shared" si="30"/>
        <v>1.9000000000000001</v>
      </c>
      <c r="K77" s="54">
        <f t="shared" ref="K77:K85" si="49">SUM(F77+G77+H77)/3</f>
        <v>6.333333333333333</v>
      </c>
      <c r="L77" s="54">
        <f t="shared" si="43"/>
        <v>12.666666666666666</v>
      </c>
      <c r="M77" s="222">
        <f t="shared" si="32"/>
        <v>20.9</v>
      </c>
      <c r="N77" s="256"/>
      <c r="O77" s="54">
        <v>5</v>
      </c>
      <c r="P77" s="25">
        <v>11</v>
      </c>
      <c r="Q77" s="227">
        <f t="shared" si="39"/>
        <v>6.9666666666666659</v>
      </c>
      <c r="R77" s="191">
        <f t="shared" si="47"/>
        <v>13.933333333333332</v>
      </c>
      <c r="S77" s="191">
        <f t="shared" si="44"/>
        <v>-2.9333333333333318</v>
      </c>
      <c r="T77" s="228">
        <f t="shared" si="45"/>
        <v>-0.13157894736842102</v>
      </c>
      <c r="U77" s="54">
        <f t="shared" ref="U77:U85" si="50">SUM((O77/31)*90)</f>
        <v>14.516129032258064</v>
      </c>
      <c r="V77" s="54">
        <f t="shared" si="40"/>
        <v>-6.3838709677419345</v>
      </c>
      <c r="W77" s="149">
        <f t="shared" si="41"/>
        <v>-0.23599320882852295</v>
      </c>
    </row>
    <row r="78" spans="1:23">
      <c r="A78" s="55" t="s">
        <v>151</v>
      </c>
      <c r="B78" s="67" t="s">
        <v>180</v>
      </c>
      <c r="C78" s="67" t="s">
        <v>181</v>
      </c>
      <c r="D78" s="39" t="s">
        <v>49</v>
      </c>
      <c r="E78" s="73" t="s">
        <v>50</v>
      </c>
      <c r="F78" s="25">
        <v>7</v>
      </c>
      <c r="G78" s="25">
        <v>9</v>
      </c>
      <c r="H78" s="25">
        <v>13</v>
      </c>
      <c r="I78" s="25">
        <v>29</v>
      </c>
      <c r="J78" s="25">
        <f t="shared" si="30"/>
        <v>2.9000000000000004</v>
      </c>
      <c r="K78" s="25">
        <f t="shared" si="49"/>
        <v>9.6666666666666661</v>
      </c>
      <c r="L78" s="25">
        <f t="shared" si="43"/>
        <v>19.333333333333332</v>
      </c>
      <c r="M78" s="191">
        <f t="shared" si="32"/>
        <v>31.9</v>
      </c>
      <c r="N78" s="252"/>
      <c r="O78" s="25">
        <v>0</v>
      </c>
      <c r="P78" s="25">
        <v>5</v>
      </c>
      <c r="Q78" s="227">
        <f t="shared" si="39"/>
        <v>10.633333333333333</v>
      </c>
      <c r="R78" s="191">
        <f t="shared" si="47"/>
        <v>21.266666666666666</v>
      </c>
      <c r="S78" s="191">
        <f t="shared" si="44"/>
        <v>-16.266666666666666</v>
      </c>
      <c r="T78" s="228">
        <f t="shared" si="45"/>
        <v>-0.74137931034482762</v>
      </c>
      <c r="U78" s="25">
        <f t="shared" si="50"/>
        <v>0</v>
      </c>
      <c r="V78" s="25">
        <f t="shared" si="40"/>
        <v>-31.9</v>
      </c>
      <c r="W78" s="149">
        <f t="shared" si="41"/>
        <v>-1</v>
      </c>
    </row>
    <row r="79" spans="1:23">
      <c r="A79" s="55" t="s">
        <v>151</v>
      </c>
      <c r="B79" s="67" t="s">
        <v>180</v>
      </c>
      <c r="C79" s="67" t="s">
        <v>181</v>
      </c>
      <c r="D79" s="39" t="s">
        <v>49</v>
      </c>
      <c r="E79" s="73" t="s">
        <v>51</v>
      </c>
      <c r="F79" s="25">
        <v>3</v>
      </c>
      <c r="G79" s="25">
        <v>2</v>
      </c>
      <c r="H79" s="25">
        <v>3</v>
      </c>
      <c r="I79" s="25">
        <v>8</v>
      </c>
      <c r="J79" s="25">
        <f t="shared" si="30"/>
        <v>0.8</v>
      </c>
      <c r="K79" s="25">
        <f t="shared" si="49"/>
        <v>2.6666666666666665</v>
      </c>
      <c r="L79" s="25">
        <f t="shared" si="43"/>
        <v>5.333333333333333</v>
      </c>
      <c r="M79" s="191">
        <f t="shared" si="32"/>
        <v>8.8000000000000007</v>
      </c>
      <c r="N79" s="252"/>
      <c r="O79" s="25">
        <v>3</v>
      </c>
      <c r="P79" s="25">
        <v>4</v>
      </c>
      <c r="Q79" s="227">
        <f t="shared" si="39"/>
        <v>2.9333333333333336</v>
      </c>
      <c r="R79" s="191">
        <f t="shared" si="47"/>
        <v>5.8666666666666671</v>
      </c>
      <c r="S79" s="191">
        <f t="shared" si="44"/>
        <v>-1.8666666666666671</v>
      </c>
      <c r="T79" s="228">
        <f t="shared" si="45"/>
        <v>-0.24999999999999994</v>
      </c>
      <c r="U79" s="25">
        <f t="shared" si="50"/>
        <v>8.7096774193548381</v>
      </c>
      <c r="V79" s="25">
        <f t="shared" si="40"/>
        <v>-9.0322580645162631E-2</v>
      </c>
      <c r="W79" s="149">
        <f t="shared" si="41"/>
        <v>8.870967741935476E-2</v>
      </c>
    </row>
    <row r="80" spans="1:23">
      <c r="A80" s="55" t="s">
        <v>151</v>
      </c>
      <c r="B80" s="67" t="s">
        <v>180</v>
      </c>
      <c r="C80" s="67" t="s">
        <v>181</v>
      </c>
      <c r="D80" s="39" t="s">
        <v>49</v>
      </c>
      <c r="E80" s="73" t="s">
        <v>52</v>
      </c>
      <c r="F80" s="25">
        <v>8</v>
      </c>
      <c r="G80" s="25">
        <v>10</v>
      </c>
      <c r="H80" s="25">
        <v>12</v>
      </c>
      <c r="I80" s="25">
        <v>30</v>
      </c>
      <c r="J80" s="25">
        <f t="shared" si="30"/>
        <v>3</v>
      </c>
      <c r="K80" s="25">
        <f t="shared" si="49"/>
        <v>10</v>
      </c>
      <c r="L80" s="25">
        <f t="shared" si="43"/>
        <v>20</v>
      </c>
      <c r="M80" s="191">
        <f t="shared" si="32"/>
        <v>33</v>
      </c>
      <c r="N80" s="252"/>
      <c r="O80" s="25">
        <v>7</v>
      </c>
      <c r="P80" s="25">
        <v>16</v>
      </c>
      <c r="Q80" s="227">
        <f t="shared" si="39"/>
        <v>11</v>
      </c>
      <c r="R80" s="191">
        <f t="shared" si="47"/>
        <v>22</v>
      </c>
      <c r="S80" s="191">
        <f t="shared" si="44"/>
        <v>-6</v>
      </c>
      <c r="T80" s="228">
        <f t="shared" si="45"/>
        <v>-0.2</v>
      </c>
      <c r="U80" s="25">
        <f t="shared" si="50"/>
        <v>20.322580645161288</v>
      </c>
      <c r="V80" s="25">
        <f t="shared" si="40"/>
        <v>-12.677419354838712</v>
      </c>
      <c r="W80" s="149">
        <f t="shared" si="41"/>
        <v>-0.32258064516129037</v>
      </c>
    </row>
    <row r="81" spans="1:23">
      <c r="A81" s="55" t="s">
        <v>151</v>
      </c>
      <c r="B81" s="67" t="s">
        <v>180</v>
      </c>
      <c r="C81" s="67" t="s">
        <v>181</v>
      </c>
      <c r="D81" s="39" t="s">
        <v>76</v>
      </c>
      <c r="E81" s="73" t="s">
        <v>77</v>
      </c>
      <c r="F81" s="25">
        <v>35</v>
      </c>
      <c r="G81" s="25">
        <v>28</v>
      </c>
      <c r="H81" s="25">
        <v>39</v>
      </c>
      <c r="I81" s="25">
        <v>102</v>
      </c>
      <c r="J81" s="25">
        <f t="shared" si="30"/>
        <v>10.200000000000001</v>
      </c>
      <c r="K81" s="25">
        <f t="shared" si="49"/>
        <v>34</v>
      </c>
      <c r="L81" s="25">
        <f t="shared" si="43"/>
        <v>68</v>
      </c>
      <c r="M81" s="191">
        <f t="shared" si="32"/>
        <v>112.2</v>
      </c>
      <c r="N81" s="252"/>
      <c r="O81" s="25">
        <v>39</v>
      </c>
      <c r="P81" s="25">
        <v>60</v>
      </c>
      <c r="Q81" s="227">
        <f t="shared" si="39"/>
        <v>37.4</v>
      </c>
      <c r="R81" s="191">
        <f t="shared" si="47"/>
        <v>74.8</v>
      </c>
      <c r="S81" s="191">
        <f t="shared" si="44"/>
        <v>-14.799999999999997</v>
      </c>
      <c r="T81" s="228">
        <f t="shared" si="45"/>
        <v>-0.11764705882352941</v>
      </c>
      <c r="U81" s="25">
        <f t="shared" si="50"/>
        <v>113.2258064516129</v>
      </c>
      <c r="V81" s="25">
        <f t="shared" si="40"/>
        <v>1.025806451612894</v>
      </c>
      <c r="W81" s="149">
        <f t="shared" si="41"/>
        <v>0.11005692599620487</v>
      </c>
    </row>
    <row r="82" spans="1:23">
      <c r="A82" s="55" t="s">
        <v>151</v>
      </c>
      <c r="B82" s="67" t="s">
        <v>180</v>
      </c>
      <c r="C82" s="67" t="s">
        <v>181</v>
      </c>
      <c r="D82" s="39" t="s">
        <v>76</v>
      </c>
      <c r="E82" s="73" t="s">
        <v>78</v>
      </c>
      <c r="F82" s="25">
        <v>10</v>
      </c>
      <c r="G82" s="25">
        <v>15</v>
      </c>
      <c r="H82" s="25">
        <v>5</v>
      </c>
      <c r="I82" s="25">
        <v>30</v>
      </c>
      <c r="J82" s="25">
        <f t="shared" si="30"/>
        <v>3</v>
      </c>
      <c r="K82" s="25">
        <f t="shared" si="49"/>
        <v>10</v>
      </c>
      <c r="L82" s="25">
        <f t="shared" si="43"/>
        <v>20</v>
      </c>
      <c r="M82" s="191">
        <f t="shared" si="32"/>
        <v>33</v>
      </c>
      <c r="N82" s="252"/>
      <c r="O82" s="25">
        <v>7</v>
      </c>
      <c r="P82" s="25">
        <v>18</v>
      </c>
      <c r="Q82" s="227">
        <f t="shared" si="39"/>
        <v>11</v>
      </c>
      <c r="R82" s="191">
        <f t="shared" si="47"/>
        <v>22</v>
      </c>
      <c r="S82" s="191">
        <f t="shared" si="44"/>
        <v>-4</v>
      </c>
      <c r="T82" s="228">
        <f t="shared" si="45"/>
        <v>-0.1</v>
      </c>
      <c r="U82" s="25">
        <f t="shared" si="50"/>
        <v>20.322580645161288</v>
      </c>
      <c r="V82" s="25">
        <f t="shared" si="40"/>
        <v>-12.677419354838712</v>
      </c>
      <c r="W82" s="149">
        <f t="shared" si="41"/>
        <v>-0.32258064516129037</v>
      </c>
    </row>
    <row r="83" spans="1:23">
      <c r="A83" s="55" t="s">
        <v>151</v>
      </c>
      <c r="B83" s="67" t="s">
        <v>180</v>
      </c>
      <c r="C83" s="67" t="s">
        <v>181</v>
      </c>
      <c r="D83" s="39" t="s">
        <v>76</v>
      </c>
      <c r="E83" s="73" t="s">
        <v>79</v>
      </c>
      <c r="F83" s="25">
        <v>35</v>
      </c>
      <c r="G83" s="25">
        <v>26</v>
      </c>
      <c r="H83" s="25">
        <v>37</v>
      </c>
      <c r="I83" s="25">
        <v>98</v>
      </c>
      <c r="J83" s="25">
        <f t="shared" si="30"/>
        <v>9.8000000000000007</v>
      </c>
      <c r="K83" s="25">
        <f t="shared" si="49"/>
        <v>32.666666666666664</v>
      </c>
      <c r="L83" s="25">
        <f t="shared" si="43"/>
        <v>65.333333333333329</v>
      </c>
      <c r="M83" s="191">
        <f t="shared" si="32"/>
        <v>107.8</v>
      </c>
      <c r="N83" s="252"/>
      <c r="O83" s="25">
        <v>50</v>
      </c>
      <c r="P83" s="25">
        <v>89</v>
      </c>
      <c r="Q83" s="227">
        <f t="shared" si="39"/>
        <v>35.93333333333333</v>
      </c>
      <c r="R83" s="191">
        <f t="shared" si="47"/>
        <v>71.86666666666666</v>
      </c>
      <c r="S83" s="191">
        <f t="shared" si="44"/>
        <v>17.13333333333334</v>
      </c>
      <c r="T83" s="228">
        <f t="shared" si="45"/>
        <v>0.3622448979591838</v>
      </c>
      <c r="U83" s="25">
        <f t="shared" si="50"/>
        <v>145.16129032258064</v>
      </c>
      <c r="V83" s="25">
        <f t="shared" si="40"/>
        <v>37.361290322580643</v>
      </c>
      <c r="W83" s="149">
        <f t="shared" si="41"/>
        <v>0.4812376563528637</v>
      </c>
    </row>
    <row r="84" spans="1:23">
      <c r="A84" s="55" t="s">
        <v>151</v>
      </c>
      <c r="B84" s="67" t="s">
        <v>180</v>
      </c>
      <c r="C84" s="67" t="s">
        <v>181</v>
      </c>
      <c r="D84" s="39" t="s">
        <v>76</v>
      </c>
      <c r="E84" s="73" t="s">
        <v>80</v>
      </c>
      <c r="F84" s="25">
        <v>22</v>
      </c>
      <c r="G84" s="25">
        <v>20</v>
      </c>
      <c r="H84" s="25">
        <v>16</v>
      </c>
      <c r="I84" s="25">
        <v>58</v>
      </c>
      <c r="J84" s="25">
        <f t="shared" si="30"/>
        <v>5.8000000000000007</v>
      </c>
      <c r="K84" s="25">
        <f t="shared" si="49"/>
        <v>19.333333333333332</v>
      </c>
      <c r="L84" s="25">
        <f t="shared" si="43"/>
        <v>38.666666666666664</v>
      </c>
      <c r="M84" s="191">
        <f t="shared" si="32"/>
        <v>63.8</v>
      </c>
      <c r="N84" s="252"/>
      <c r="O84" s="25">
        <v>18</v>
      </c>
      <c r="P84" s="25">
        <v>34</v>
      </c>
      <c r="Q84" s="227">
        <f t="shared" si="39"/>
        <v>21.266666666666666</v>
      </c>
      <c r="R84" s="191">
        <f t="shared" si="47"/>
        <v>42.533333333333331</v>
      </c>
      <c r="S84" s="191">
        <f t="shared" si="44"/>
        <v>-8.5333333333333314</v>
      </c>
      <c r="T84" s="228">
        <f t="shared" si="45"/>
        <v>-0.12068965517241374</v>
      </c>
      <c r="U84" s="25">
        <f t="shared" si="50"/>
        <v>52.258064516129039</v>
      </c>
      <c r="V84" s="25">
        <f t="shared" si="40"/>
        <v>-11.541935483870958</v>
      </c>
      <c r="W84" s="149">
        <f t="shared" si="41"/>
        <v>-9.8998887652947606E-2</v>
      </c>
    </row>
    <row r="85" spans="1:23" ht="15" thickBot="1">
      <c r="A85" s="55" t="s">
        <v>151</v>
      </c>
      <c r="B85" s="67" t="s">
        <v>180</v>
      </c>
      <c r="C85" s="67" t="s">
        <v>181</v>
      </c>
      <c r="D85" s="39" t="s">
        <v>76</v>
      </c>
      <c r="E85" s="73" t="s">
        <v>81</v>
      </c>
      <c r="F85" s="25">
        <v>37</v>
      </c>
      <c r="G85" s="25">
        <v>35</v>
      </c>
      <c r="H85" s="25">
        <v>59</v>
      </c>
      <c r="I85" s="25">
        <v>131</v>
      </c>
      <c r="J85" s="25">
        <f t="shared" si="30"/>
        <v>13.100000000000001</v>
      </c>
      <c r="K85" s="25">
        <f t="shared" si="49"/>
        <v>43.666666666666664</v>
      </c>
      <c r="L85" s="25">
        <f t="shared" si="43"/>
        <v>87.333333333333329</v>
      </c>
      <c r="M85" s="191">
        <f t="shared" si="32"/>
        <v>144.1</v>
      </c>
      <c r="N85" s="252"/>
      <c r="O85" s="25">
        <v>42</v>
      </c>
      <c r="P85" s="25">
        <v>66</v>
      </c>
      <c r="Q85" s="227">
        <f t="shared" si="39"/>
        <v>48.033333333333331</v>
      </c>
      <c r="R85" s="191">
        <f t="shared" si="47"/>
        <v>96.066666666666663</v>
      </c>
      <c r="S85" s="191">
        <f t="shared" si="44"/>
        <v>-30.066666666666663</v>
      </c>
      <c r="T85" s="228">
        <f t="shared" si="45"/>
        <v>-0.24427480916030531</v>
      </c>
      <c r="U85" s="25">
        <f t="shared" si="50"/>
        <v>121.93548387096773</v>
      </c>
      <c r="V85" s="25">
        <f t="shared" si="40"/>
        <v>-22.164516129032265</v>
      </c>
      <c r="W85" s="149">
        <f t="shared" si="41"/>
        <v>-6.9194779610933357E-2</v>
      </c>
    </row>
    <row r="86" spans="1:23" ht="15" thickBot="1">
      <c r="A86" s="85" t="s">
        <v>153</v>
      </c>
      <c r="B86" s="86" t="s">
        <v>165</v>
      </c>
      <c r="C86" s="86" t="s">
        <v>182</v>
      </c>
      <c r="D86" s="87" t="s">
        <v>84</v>
      </c>
      <c r="E86" s="88" t="s">
        <v>1</v>
      </c>
      <c r="F86" s="37">
        <f>SUM(F87:F89)</f>
        <v>14</v>
      </c>
      <c r="G86" s="37">
        <f t="shared" ref="G86:I86" si="51">SUM(G87:G89)</f>
        <v>15</v>
      </c>
      <c r="H86" s="37">
        <f t="shared" si="51"/>
        <v>14</v>
      </c>
      <c r="I86" s="37">
        <f t="shared" si="51"/>
        <v>43</v>
      </c>
      <c r="J86" s="37">
        <f t="shared" ref="J86:J118" si="52">SUM(I86*0.1)</f>
        <v>4.3</v>
      </c>
      <c r="K86" s="37">
        <f>SUM(K87:K89)</f>
        <v>14.333333333333334</v>
      </c>
      <c r="L86" s="37">
        <f t="shared" si="43"/>
        <v>28.666666666666668</v>
      </c>
      <c r="M86" s="97">
        <f t="shared" ref="M86:M118" si="53">SUM(I86+J86)</f>
        <v>47.3</v>
      </c>
      <c r="N86" s="253"/>
      <c r="O86" s="37">
        <f>SUM(O87:O89)</f>
        <v>24</v>
      </c>
      <c r="P86" s="37">
        <f>SUM(P87:P89)</f>
        <v>37</v>
      </c>
      <c r="Q86" s="104">
        <f t="shared" si="39"/>
        <v>15.766666666666666</v>
      </c>
      <c r="R86" s="97">
        <f t="shared" si="47"/>
        <v>31.533333333333331</v>
      </c>
      <c r="S86" s="97">
        <f t="shared" si="44"/>
        <v>5.4666666666666686</v>
      </c>
      <c r="T86" s="230">
        <f t="shared" si="45"/>
        <v>0.29069767441860461</v>
      </c>
      <c r="U86" s="37">
        <f>SUM(U87:U89)</f>
        <v>69.677419354838719</v>
      </c>
      <c r="V86" s="37">
        <f t="shared" si="40"/>
        <v>22.377419354838722</v>
      </c>
      <c r="W86" s="150">
        <f t="shared" si="41"/>
        <v>0.620405101275319</v>
      </c>
    </row>
    <row r="87" spans="1:23">
      <c r="A87" s="59" t="s">
        <v>153</v>
      </c>
      <c r="B87" s="69" t="s">
        <v>165</v>
      </c>
      <c r="C87" s="69" t="s">
        <v>182</v>
      </c>
      <c r="D87" s="40" t="s">
        <v>84</v>
      </c>
      <c r="E87" s="77" t="s">
        <v>85</v>
      </c>
      <c r="F87" s="31">
        <v>4</v>
      </c>
      <c r="G87" s="31">
        <v>8</v>
      </c>
      <c r="H87" s="31">
        <v>8</v>
      </c>
      <c r="I87" s="31">
        <v>20</v>
      </c>
      <c r="J87" s="31">
        <f t="shared" si="52"/>
        <v>2</v>
      </c>
      <c r="K87" s="31">
        <f t="shared" ref="K87:K89" si="54">SUM(F87+G87+H87)/3</f>
        <v>6.666666666666667</v>
      </c>
      <c r="L87" s="31">
        <f t="shared" si="43"/>
        <v>13.333333333333334</v>
      </c>
      <c r="M87" s="189">
        <f t="shared" si="53"/>
        <v>22</v>
      </c>
      <c r="N87" s="252"/>
      <c r="O87" s="31">
        <v>13</v>
      </c>
      <c r="P87" s="31">
        <v>15</v>
      </c>
      <c r="Q87" s="227">
        <f t="shared" si="39"/>
        <v>7.333333333333333</v>
      </c>
      <c r="R87" s="191">
        <f t="shared" si="47"/>
        <v>14.666666666666666</v>
      </c>
      <c r="S87" s="191">
        <f t="shared" si="44"/>
        <v>0.33333333333333393</v>
      </c>
      <c r="T87" s="228">
        <f t="shared" si="45"/>
        <v>0.12499999999999994</v>
      </c>
      <c r="U87" s="31">
        <f>SUM((O87/31)*90)</f>
        <v>37.741935483870968</v>
      </c>
      <c r="V87" s="31">
        <f t="shared" si="40"/>
        <v>15.741935483870968</v>
      </c>
      <c r="W87" s="149">
        <f t="shared" si="41"/>
        <v>0.88709677419354838</v>
      </c>
    </row>
    <row r="88" spans="1:23">
      <c r="A88" s="59" t="s">
        <v>153</v>
      </c>
      <c r="B88" s="69" t="s">
        <v>165</v>
      </c>
      <c r="C88" s="69" t="s">
        <v>182</v>
      </c>
      <c r="D88" s="40" t="s">
        <v>84</v>
      </c>
      <c r="E88" s="77" t="s">
        <v>86</v>
      </c>
      <c r="F88" s="31">
        <v>2</v>
      </c>
      <c r="G88" s="31"/>
      <c r="H88" s="31"/>
      <c r="I88" s="31">
        <v>2</v>
      </c>
      <c r="J88" s="31">
        <f t="shared" si="52"/>
        <v>0.2</v>
      </c>
      <c r="K88" s="31">
        <f t="shared" si="54"/>
        <v>0.66666666666666663</v>
      </c>
      <c r="L88" s="31">
        <f t="shared" si="43"/>
        <v>1.3333333333333333</v>
      </c>
      <c r="M88" s="189">
        <f t="shared" si="53"/>
        <v>2.2000000000000002</v>
      </c>
      <c r="N88" s="252"/>
      <c r="O88" s="31">
        <v>9</v>
      </c>
      <c r="P88" s="31">
        <v>15</v>
      </c>
      <c r="Q88" s="227">
        <f t="shared" si="39"/>
        <v>0.73333333333333339</v>
      </c>
      <c r="R88" s="191">
        <f t="shared" si="47"/>
        <v>1.4666666666666668</v>
      </c>
      <c r="S88" s="191">
        <f t="shared" si="44"/>
        <v>13.533333333333333</v>
      </c>
      <c r="T88" s="228">
        <f t="shared" si="45"/>
        <v>10.25</v>
      </c>
      <c r="U88" s="31">
        <f>SUM((O88/31)*90)</f>
        <v>26.12903225806452</v>
      </c>
      <c r="V88" s="31">
        <f t="shared" si="40"/>
        <v>23.92903225806452</v>
      </c>
      <c r="W88" s="149">
        <f t="shared" si="41"/>
        <v>12.06451612903226</v>
      </c>
    </row>
    <row r="89" spans="1:23" ht="15" thickBot="1">
      <c r="A89" s="59" t="s">
        <v>153</v>
      </c>
      <c r="B89" s="69" t="s">
        <v>165</v>
      </c>
      <c r="C89" s="69" t="s">
        <v>182</v>
      </c>
      <c r="D89" s="40" t="s">
        <v>84</v>
      </c>
      <c r="E89" s="77" t="s">
        <v>87</v>
      </c>
      <c r="F89" s="31">
        <v>8</v>
      </c>
      <c r="G89" s="31">
        <v>7</v>
      </c>
      <c r="H89" s="31">
        <v>6</v>
      </c>
      <c r="I89" s="31">
        <v>21</v>
      </c>
      <c r="J89" s="31">
        <f t="shared" si="52"/>
        <v>2.1</v>
      </c>
      <c r="K89" s="31">
        <f t="shared" si="54"/>
        <v>7</v>
      </c>
      <c r="L89" s="31">
        <f t="shared" si="43"/>
        <v>14</v>
      </c>
      <c r="M89" s="189">
        <f t="shared" si="53"/>
        <v>23.1</v>
      </c>
      <c r="N89" s="252"/>
      <c r="O89" s="31">
        <v>2</v>
      </c>
      <c r="P89" s="31">
        <v>7</v>
      </c>
      <c r="Q89" s="227">
        <f t="shared" si="39"/>
        <v>7.7</v>
      </c>
      <c r="R89" s="191">
        <f t="shared" si="47"/>
        <v>15.4</v>
      </c>
      <c r="S89" s="191">
        <f t="shared" si="44"/>
        <v>-8.4</v>
      </c>
      <c r="T89" s="228">
        <f t="shared" si="45"/>
        <v>-0.5</v>
      </c>
      <c r="U89" s="31">
        <f>SUM((O89/31)*90)</f>
        <v>5.806451612903226</v>
      </c>
      <c r="V89" s="31">
        <f t="shared" si="40"/>
        <v>-17.293548387096777</v>
      </c>
      <c r="W89" s="149">
        <f t="shared" si="41"/>
        <v>-0.72350230414746541</v>
      </c>
    </row>
    <row r="90" spans="1:23" ht="15" thickBot="1">
      <c r="A90" s="85" t="s">
        <v>152</v>
      </c>
      <c r="B90" s="86" t="s">
        <v>159</v>
      </c>
      <c r="C90" s="86" t="s">
        <v>183</v>
      </c>
      <c r="D90" s="87" t="s">
        <v>88</v>
      </c>
      <c r="E90" s="88" t="s">
        <v>1</v>
      </c>
      <c r="F90" s="37">
        <f>SUM(F91:F94)</f>
        <v>82</v>
      </c>
      <c r="G90" s="37">
        <f t="shared" ref="G90:I90" si="55">SUM(G91:G94)</f>
        <v>105</v>
      </c>
      <c r="H90" s="37">
        <f t="shared" si="55"/>
        <v>130</v>
      </c>
      <c r="I90" s="37">
        <f t="shared" si="55"/>
        <v>317</v>
      </c>
      <c r="J90" s="37">
        <f t="shared" si="52"/>
        <v>31.700000000000003</v>
      </c>
      <c r="K90" s="37">
        <f>SUM(K91:K94)</f>
        <v>105.66666666666667</v>
      </c>
      <c r="L90" s="37">
        <f t="shared" si="43"/>
        <v>211.33333333333334</v>
      </c>
      <c r="M90" s="97">
        <f t="shared" si="53"/>
        <v>348.7</v>
      </c>
      <c r="N90" s="253"/>
      <c r="O90" s="37">
        <f>SUM(O91:O94)</f>
        <v>191</v>
      </c>
      <c r="P90" s="37">
        <f>SUM(P91:P94)</f>
        <v>213</v>
      </c>
      <c r="Q90" s="104">
        <f t="shared" si="39"/>
        <v>116.23333333333333</v>
      </c>
      <c r="R90" s="97">
        <f t="shared" si="47"/>
        <v>232.46666666666667</v>
      </c>
      <c r="S90" s="97">
        <f t="shared" si="44"/>
        <v>-19.466666666666669</v>
      </c>
      <c r="T90" s="230">
        <f t="shared" si="45"/>
        <v>7.8864353312302383E-3</v>
      </c>
      <c r="U90" s="37">
        <f>SUM(U91:U94)</f>
        <v>554.51612903225805</v>
      </c>
      <c r="V90" s="37">
        <f t="shared" si="40"/>
        <v>205.81612903225806</v>
      </c>
      <c r="W90" s="150">
        <f t="shared" si="41"/>
        <v>0.74926223669482039</v>
      </c>
    </row>
    <row r="91" spans="1:23">
      <c r="A91" s="60" t="s">
        <v>152</v>
      </c>
      <c r="B91" s="70" t="s">
        <v>159</v>
      </c>
      <c r="C91" s="70" t="s">
        <v>183</v>
      </c>
      <c r="D91" s="41" t="s">
        <v>88</v>
      </c>
      <c r="E91" s="78" t="s">
        <v>89</v>
      </c>
      <c r="F91" s="33">
        <v>10</v>
      </c>
      <c r="G91" s="33">
        <v>11</v>
      </c>
      <c r="H91" s="33">
        <v>18</v>
      </c>
      <c r="I91" s="33">
        <v>39</v>
      </c>
      <c r="J91" s="33">
        <f t="shared" si="52"/>
        <v>3.9000000000000004</v>
      </c>
      <c r="K91" s="33">
        <f t="shared" ref="K91:K94" si="56">SUM(F91+G91+H91)/3</f>
        <v>13</v>
      </c>
      <c r="L91" s="33">
        <f t="shared" si="43"/>
        <v>26</v>
      </c>
      <c r="M91" s="190">
        <f t="shared" si="53"/>
        <v>42.9</v>
      </c>
      <c r="N91" s="252"/>
      <c r="O91" s="33">
        <v>27</v>
      </c>
      <c r="P91" s="33">
        <v>31</v>
      </c>
      <c r="Q91" s="227">
        <f t="shared" si="39"/>
        <v>14.299999999999999</v>
      </c>
      <c r="R91" s="191">
        <f t="shared" si="47"/>
        <v>28.599999999999998</v>
      </c>
      <c r="S91" s="191">
        <f t="shared" si="44"/>
        <v>2.4000000000000021</v>
      </c>
      <c r="T91" s="228">
        <f t="shared" si="45"/>
        <v>0.19230769230769232</v>
      </c>
      <c r="U91" s="33">
        <f>SUM((O91/31)*90)</f>
        <v>78.387096774193552</v>
      </c>
      <c r="V91" s="33">
        <f t="shared" si="40"/>
        <v>35.487096774193553</v>
      </c>
      <c r="W91" s="149">
        <f t="shared" si="41"/>
        <v>1.0099255583126552</v>
      </c>
    </row>
    <row r="92" spans="1:23">
      <c r="A92" s="60" t="s">
        <v>152</v>
      </c>
      <c r="B92" s="70" t="s">
        <v>159</v>
      </c>
      <c r="C92" s="70" t="s">
        <v>183</v>
      </c>
      <c r="D92" s="41" t="s">
        <v>88</v>
      </c>
      <c r="E92" s="78" t="s">
        <v>90</v>
      </c>
      <c r="F92" s="33">
        <v>24</v>
      </c>
      <c r="G92" s="33">
        <v>27</v>
      </c>
      <c r="H92" s="33">
        <v>27</v>
      </c>
      <c r="I92" s="33">
        <v>78</v>
      </c>
      <c r="J92" s="33">
        <f t="shared" si="52"/>
        <v>7.8000000000000007</v>
      </c>
      <c r="K92" s="33">
        <f t="shared" si="56"/>
        <v>26</v>
      </c>
      <c r="L92" s="33">
        <f t="shared" si="43"/>
        <v>52</v>
      </c>
      <c r="M92" s="190">
        <f t="shared" si="53"/>
        <v>85.8</v>
      </c>
      <c r="N92" s="252"/>
      <c r="O92" s="33">
        <v>55</v>
      </c>
      <c r="P92" s="33">
        <v>51</v>
      </c>
      <c r="Q92" s="227">
        <f t="shared" si="39"/>
        <v>28.599999999999998</v>
      </c>
      <c r="R92" s="191">
        <f t="shared" si="47"/>
        <v>57.199999999999996</v>
      </c>
      <c r="S92" s="191">
        <f t="shared" si="44"/>
        <v>-6.1999999999999957</v>
      </c>
      <c r="T92" s="228">
        <f t="shared" si="45"/>
        <v>-1.9230769230769232E-2</v>
      </c>
      <c r="U92" s="33">
        <f>SUM((O92/31)*90)</f>
        <v>159.67741935483872</v>
      </c>
      <c r="V92" s="33">
        <f t="shared" si="40"/>
        <v>73.877419354838722</v>
      </c>
      <c r="W92" s="149">
        <f t="shared" si="41"/>
        <v>1.0471464019851118</v>
      </c>
    </row>
    <row r="93" spans="1:23">
      <c r="A93" s="60" t="s">
        <v>152</v>
      </c>
      <c r="B93" s="70" t="s">
        <v>159</v>
      </c>
      <c r="C93" s="70" t="s">
        <v>183</v>
      </c>
      <c r="D93" s="41" t="s">
        <v>88</v>
      </c>
      <c r="E93" s="78" t="s">
        <v>91</v>
      </c>
      <c r="F93" s="33">
        <v>11</v>
      </c>
      <c r="G93" s="33">
        <v>18</v>
      </c>
      <c r="H93" s="33">
        <v>30</v>
      </c>
      <c r="I93" s="33">
        <v>59</v>
      </c>
      <c r="J93" s="33">
        <f t="shared" si="52"/>
        <v>5.9</v>
      </c>
      <c r="K93" s="33">
        <f t="shared" si="56"/>
        <v>19.666666666666668</v>
      </c>
      <c r="L93" s="33">
        <f t="shared" si="43"/>
        <v>39.333333333333336</v>
      </c>
      <c r="M93" s="190">
        <f t="shared" si="53"/>
        <v>64.900000000000006</v>
      </c>
      <c r="N93" s="252"/>
      <c r="O93" s="33">
        <v>67</v>
      </c>
      <c r="P93" s="33">
        <v>58</v>
      </c>
      <c r="Q93" s="227">
        <f t="shared" si="39"/>
        <v>21.633333333333336</v>
      </c>
      <c r="R93" s="191">
        <f t="shared" si="47"/>
        <v>43.266666666666673</v>
      </c>
      <c r="S93" s="191">
        <f t="shared" si="44"/>
        <v>14.733333333333327</v>
      </c>
      <c r="T93" s="228">
        <f t="shared" si="45"/>
        <v>0.47457627118644058</v>
      </c>
      <c r="U93" s="33">
        <f>SUM((O93/31)*90)</f>
        <v>194.51612903225805</v>
      </c>
      <c r="V93" s="33">
        <f t="shared" si="40"/>
        <v>129.61612903225804</v>
      </c>
      <c r="W93" s="149">
        <f t="shared" si="41"/>
        <v>2.2968835429196282</v>
      </c>
    </row>
    <row r="94" spans="1:23" ht="15" thickBot="1">
      <c r="A94" s="60" t="s">
        <v>152</v>
      </c>
      <c r="B94" s="70" t="s">
        <v>159</v>
      </c>
      <c r="C94" s="70" t="s">
        <v>183</v>
      </c>
      <c r="D94" s="41" t="s">
        <v>88</v>
      </c>
      <c r="E94" s="78" t="s">
        <v>92</v>
      </c>
      <c r="F94" s="33">
        <v>37</v>
      </c>
      <c r="G94" s="33">
        <v>49</v>
      </c>
      <c r="H94" s="33">
        <v>55</v>
      </c>
      <c r="I94" s="33">
        <v>141</v>
      </c>
      <c r="J94" s="33">
        <f t="shared" si="52"/>
        <v>14.100000000000001</v>
      </c>
      <c r="K94" s="33">
        <f t="shared" si="56"/>
        <v>47</v>
      </c>
      <c r="L94" s="33">
        <f t="shared" si="43"/>
        <v>94</v>
      </c>
      <c r="M94" s="190">
        <f t="shared" si="53"/>
        <v>155.1</v>
      </c>
      <c r="N94" s="252"/>
      <c r="O94" s="33">
        <v>42</v>
      </c>
      <c r="P94" s="33">
        <v>73</v>
      </c>
      <c r="Q94" s="227">
        <f t="shared" si="39"/>
        <v>51.699999999999996</v>
      </c>
      <c r="R94" s="191">
        <f t="shared" si="47"/>
        <v>103.39999999999999</v>
      </c>
      <c r="S94" s="191">
        <f t="shared" si="44"/>
        <v>-30.399999999999991</v>
      </c>
      <c r="T94" s="228">
        <f t="shared" si="45"/>
        <v>-0.22340425531914893</v>
      </c>
      <c r="U94" s="33">
        <f>SUM((O94/31)*90)</f>
        <v>121.93548387096773</v>
      </c>
      <c r="V94" s="33">
        <f t="shared" si="40"/>
        <v>-33.164516129032265</v>
      </c>
      <c r="W94" s="149">
        <f t="shared" si="41"/>
        <v>-0.13520933424845583</v>
      </c>
    </row>
    <row r="95" spans="1:23" ht="15" thickBot="1">
      <c r="A95" s="85" t="s">
        <v>152</v>
      </c>
      <c r="B95" s="86" t="s">
        <v>184</v>
      </c>
      <c r="C95" s="86" t="s">
        <v>185</v>
      </c>
      <c r="D95" s="105" t="s">
        <v>200</v>
      </c>
      <c r="E95" s="88" t="s">
        <v>1</v>
      </c>
      <c r="F95" s="37">
        <f>SUM(F96:F102)</f>
        <v>85</v>
      </c>
      <c r="G95" s="37">
        <f t="shared" ref="G95:I95" si="57">SUM(G96:G102)</f>
        <v>67</v>
      </c>
      <c r="H95" s="37">
        <f t="shared" si="57"/>
        <v>68</v>
      </c>
      <c r="I95" s="37">
        <f t="shared" si="57"/>
        <v>220</v>
      </c>
      <c r="J95" s="37">
        <f t="shared" si="52"/>
        <v>22</v>
      </c>
      <c r="K95" s="37">
        <f>SUM(K96:K102)</f>
        <v>73.333333333333329</v>
      </c>
      <c r="L95" s="37">
        <f t="shared" si="43"/>
        <v>146.66666666666666</v>
      </c>
      <c r="M95" s="97">
        <f t="shared" si="53"/>
        <v>242</v>
      </c>
      <c r="N95" s="253"/>
      <c r="O95" s="37">
        <f>SUM(O96:O102)</f>
        <v>69</v>
      </c>
      <c r="P95" s="37">
        <f>SUM(P96:P102)</f>
        <v>137</v>
      </c>
      <c r="Q95" s="104">
        <f t="shared" si="39"/>
        <v>80.666666666666671</v>
      </c>
      <c r="R95" s="97">
        <f t="shared" si="47"/>
        <v>161.33333333333334</v>
      </c>
      <c r="S95" s="97">
        <f t="shared" si="44"/>
        <v>-24.333333333333343</v>
      </c>
      <c r="T95" s="230">
        <f t="shared" si="45"/>
        <v>-6.5909090909090848E-2</v>
      </c>
      <c r="U95" s="37">
        <f>SUM(U96:U102)</f>
        <v>200.32258064516131</v>
      </c>
      <c r="V95" s="37">
        <f t="shared" si="40"/>
        <v>-41.67741935483869</v>
      </c>
      <c r="W95" s="150">
        <f t="shared" si="41"/>
        <v>-8.9442815249266769E-2</v>
      </c>
    </row>
    <row r="96" spans="1:23">
      <c r="A96" s="60" t="s">
        <v>152</v>
      </c>
      <c r="B96" s="70" t="s">
        <v>184</v>
      </c>
      <c r="C96" s="70" t="s">
        <v>185</v>
      </c>
      <c r="D96" s="41" t="s">
        <v>53</v>
      </c>
      <c r="E96" s="78" t="s">
        <v>54</v>
      </c>
      <c r="F96" s="33">
        <v>2</v>
      </c>
      <c r="G96" s="33">
        <v>5</v>
      </c>
      <c r="H96" s="33">
        <v>3</v>
      </c>
      <c r="I96" s="33">
        <v>10</v>
      </c>
      <c r="J96" s="33">
        <f t="shared" si="52"/>
        <v>1</v>
      </c>
      <c r="K96" s="33">
        <f t="shared" ref="K96:K102" si="58">SUM(F96+G96+H96)/3</f>
        <v>3.3333333333333335</v>
      </c>
      <c r="L96" s="33">
        <f t="shared" si="43"/>
        <v>6.666666666666667</v>
      </c>
      <c r="M96" s="190">
        <f t="shared" si="53"/>
        <v>11</v>
      </c>
      <c r="N96" s="252"/>
      <c r="O96" s="33">
        <v>3</v>
      </c>
      <c r="P96" s="33">
        <v>6</v>
      </c>
      <c r="Q96" s="227">
        <f t="shared" si="39"/>
        <v>3.6666666666666665</v>
      </c>
      <c r="R96" s="191">
        <f t="shared" si="47"/>
        <v>7.333333333333333</v>
      </c>
      <c r="S96" s="191">
        <f t="shared" si="44"/>
        <v>-1.333333333333333</v>
      </c>
      <c r="T96" s="228">
        <f t="shared" si="45"/>
        <v>-0.10000000000000003</v>
      </c>
      <c r="U96" s="33">
        <f t="shared" ref="U96:U102" si="59">SUM((O96/31)*90)</f>
        <v>8.7096774193548381</v>
      </c>
      <c r="V96" s="33">
        <f t="shared" si="40"/>
        <v>-2.2903225806451619</v>
      </c>
      <c r="W96" s="149">
        <f t="shared" si="41"/>
        <v>-0.12903225806451618</v>
      </c>
    </row>
    <row r="97" spans="1:23">
      <c r="A97" s="60" t="s">
        <v>152</v>
      </c>
      <c r="B97" s="70" t="s">
        <v>184</v>
      </c>
      <c r="C97" s="70" t="s">
        <v>185</v>
      </c>
      <c r="D97" s="41" t="s">
        <v>53</v>
      </c>
      <c r="E97" s="78" t="s">
        <v>55</v>
      </c>
      <c r="F97" s="33">
        <v>16</v>
      </c>
      <c r="G97" s="33">
        <v>5</v>
      </c>
      <c r="H97" s="33">
        <v>3</v>
      </c>
      <c r="I97" s="33">
        <v>24</v>
      </c>
      <c r="J97" s="33">
        <f t="shared" si="52"/>
        <v>2.4000000000000004</v>
      </c>
      <c r="K97" s="33">
        <f t="shared" si="58"/>
        <v>8</v>
      </c>
      <c r="L97" s="33">
        <f t="shared" si="43"/>
        <v>16</v>
      </c>
      <c r="M97" s="190">
        <f t="shared" si="53"/>
        <v>26.4</v>
      </c>
      <c r="N97" s="252"/>
      <c r="O97" s="33">
        <v>9</v>
      </c>
      <c r="P97" s="33">
        <v>18</v>
      </c>
      <c r="Q97" s="227">
        <f t="shared" si="39"/>
        <v>8.7999999999999989</v>
      </c>
      <c r="R97" s="191">
        <f t="shared" si="47"/>
        <v>17.599999999999998</v>
      </c>
      <c r="S97" s="191">
        <f t="shared" si="44"/>
        <v>0.40000000000000213</v>
      </c>
      <c r="T97" s="228">
        <f t="shared" si="45"/>
        <v>0.125</v>
      </c>
      <c r="U97" s="33">
        <f t="shared" si="59"/>
        <v>26.12903225806452</v>
      </c>
      <c r="V97" s="33">
        <f t="shared" si="40"/>
        <v>-0.27096774193547901</v>
      </c>
      <c r="W97" s="149">
        <f t="shared" si="41"/>
        <v>8.8709677419354982E-2</v>
      </c>
    </row>
    <row r="98" spans="1:23">
      <c r="A98" s="60" t="s">
        <v>152</v>
      </c>
      <c r="B98" s="70" t="s">
        <v>184</v>
      </c>
      <c r="C98" s="70" t="s">
        <v>185</v>
      </c>
      <c r="D98" s="41" t="s">
        <v>93</v>
      </c>
      <c r="E98" s="78" t="s">
        <v>94</v>
      </c>
      <c r="F98" s="33">
        <v>14</v>
      </c>
      <c r="G98" s="33">
        <v>15</v>
      </c>
      <c r="H98" s="33">
        <v>11</v>
      </c>
      <c r="I98" s="33">
        <v>40</v>
      </c>
      <c r="J98" s="33">
        <f t="shared" si="52"/>
        <v>4</v>
      </c>
      <c r="K98" s="33">
        <f t="shared" si="58"/>
        <v>13.333333333333334</v>
      </c>
      <c r="L98" s="33">
        <f t="shared" si="43"/>
        <v>26.666666666666668</v>
      </c>
      <c r="M98" s="190">
        <f t="shared" si="53"/>
        <v>44</v>
      </c>
      <c r="N98" s="252"/>
      <c r="O98" s="33">
        <v>18</v>
      </c>
      <c r="P98" s="33">
        <v>36</v>
      </c>
      <c r="Q98" s="227">
        <f t="shared" si="39"/>
        <v>14.666666666666666</v>
      </c>
      <c r="R98" s="191">
        <f t="shared" si="47"/>
        <v>29.333333333333332</v>
      </c>
      <c r="S98" s="191">
        <f t="shared" si="44"/>
        <v>6.6666666666666679</v>
      </c>
      <c r="T98" s="228">
        <f t="shared" si="45"/>
        <v>0.34999999999999992</v>
      </c>
      <c r="U98" s="33">
        <f t="shared" si="59"/>
        <v>52.258064516129039</v>
      </c>
      <c r="V98" s="33">
        <f t="shared" si="40"/>
        <v>8.2580645161290391</v>
      </c>
      <c r="W98" s="149">
        <f t="shared" si="41"/>
        <v>0.30645161290322598</v>
      </c>
    </row>
    <row r="99" spans="1:23">
      <c r="A99" s="60" t="s">
        <v>152</v>
      </c>
      <c r="B99" s="70" t="s">
        <v>184</v>
      </c>
      <c r="C99" s="70" t="s">
        <v>185</v>
      </c>
      <c r="D99" s="41" t="s">
        <v>93</v>
      </c>
      <c r="E99" s="78" t="s">
        <v>95</v>
      </c>
      <c r="F99" s="33">
        <v>10</v>
      </c>
      <c r="G99" s="33">
        <v>17</v>
      </c>
      <c r="H99" s="33">
        <v>10</v>
      </c>
      <c r="I99" s="33">
        <v>37</v>
      </c>
      <c r="J99" s="33">
        <f t="shared" si="52"/>
        <v>3.7</v>
      </c>
      <c r="K99" s="33">
        <f t="shared" si="58"/>
        <v>12.333333333333334</v>
      </c>
      <c r="L99" s="33">
        <f t="shared" si="43"/>
        <v>24.666666666666668</v>
      </c>
      <c r="M99" s="190">
        <f t="shared" si="53"/>
        <v>40.700000000000003</v>
      </c>
      <c r="N99" s="252"/>
      <c r="O99" s="33">
        <v>7</v>
      </c>
      <c r="P99" s="33">
        <v>17</v>
      </c>
      <c r="Q99" s="227">
        <f t="shared" si="39"/>
        <v>13.566666666666668</v>
      </c>
      <c r="R99" s="191">
        <f t="shared" si="47"/>
        <v>27.133333333333336</v>
      </c>
      <c r="S99" s="191">
        <f t="shared" si="44"/>
        <v>-10.133333333333336</v>
      </c>
      <c r="T99" s="228">
        <f t="shared" si="45"/>
        <v>-0.31081081081081086</v>
      </c>
      <c r="U99" s="33">
        <f t="shared" si="59"/>
        <v>20.322580645161288</v>
      </c>
      <c r="V99" s="33">
        <f t="shared" si="40"/>
        <v>-20.377419354838715</v>
      </c>
      <c r="W99" s="149">
        <f t="shared" si="41"/>
        <v>-0.45074106364428951</v>
      </c>
    </row>
    <row r="100" spans="1:23">
      <c r="A100" s="60" t="s">
        <v>152</v>
      </c>
      <c r="B100" s="70" t="s">
        <v>184</v>
      </c>
      <c r="C100" s="70" t="s">
        <v>185</v>
      </c>
      <c r="D100" s="41" t="s">
        <v>93</v>
      </c>
      <c r="E100" s="78" t="s">
        <v>96</v>
      </c>
      <c r="F100" s="33">
        <v>9</v>
      </c>
      <c r="G100" s="33">
        <v>6</v>
      </c>
      <c r="H100" s="33">
        <v>9</v>
      </c>
      <c r="I100" s="33">
        <v>24</v>
      </c>
      <c r="J100" s="33">
        <f t="shared" si="52"/>
        <v>2.4000000000000004</v>
      </c>
      <c r="K100" s="33">
        <f t="shared" si="58"/>
        <v>8</v>
      </c>
      <c r="L100" s="33">
        <f t="shared" si="43"/>
        <v>16</v>
      </c>
      <c r="M100" s="190">
        <f t="shared" si="53"/>
        <v>26.4</v>
      </c>
      <c r="N100" s="252"/>
      <c r="O100" s="33">
        <v>7</v>
      </c>
      <c r="P100" s="33">
        <v>20</v>
      </c>
      <c r="Q100" s="227">
        <f t="shared" si="39"/>
        <v>8.7999999999999989</v>
      </c>
      <c r="R100" s="191">
        <f t="shared" si="47"/>
        <v>17.599999999999998</v>
      </c>
      <c r="S100" s="191">
        <f t="shared" si="44"/>
        <v>2.4000000000000021</v>
      </c>
      <c r="T100" s="228">
        <f t="shared" si="45"/>
        <v>0.25</v>
      </c>
      <c r="U100" s="33">
        <f t="shared" si="59"/>
        <v>20.322580645161288</v>
      </c>
      <c r="V100" s="33">
        <f t="shared" si="40"/>
        <v>-6.0774193548387103</v>
      </c>
      <c r="W100" s="149">
        <f t="shared" si="41"/>
        <v>-0.15322580645161299</v>
      </c>
    </row>
    <row r="101" spans="1:23">
      <c r="A101" s="60" t="s">
        <v>152</v>
      </c>
      <c r="B101" s="70" t="s">
        <v>184</v>
      </c>
      <c r="C101" s="70" t="s">
        <v>185</v>
      </c>
      <c r="D101" s="41" t="s">
        <v>93</v>
      </c>
      <c r="E101" s="78" t="s">
        <v>97</v>
      </c>
      <c r="F101" s="33">
        <v>15</v>
      </c>
      <c r="G101" s="33">
        <v>13</v>
      </c>
      <c r="H101" s="33">
        <v>16</v>
      </c>
      <c r="I101" s="33">
        <v>44</v>
      </c>
      <c r="J101" s="33">
        <f t="shared" si="52"/>
        <v>4.4000000000000004</v>
      </c>
      <c r="K101" s="33">
        <f t="shared" si="58"/>
        <v>14.666666666666666</v>
      </c>
      <c r="L101" s="33">
        <f t="shared" si="43"/>
        <v>29.333333333333332</v>
      </c>
      <c r="M101" s="190">
        <f t="shared" si="53"/>
        <v>48.4</v>
      </c>
      <c r="N101" s="252"/>
      <c r="O101" s="33">
        <v>15</v>
      </c>
      <c r="P101" s="33">
        <v>25</v>
      </c>
      <c r="Q101" s="227">
        <f t="shared" ref="Q101:Q132" si="60">M101/3</f>
        <v>16.133333333333333</v>
      </c>
      <c r="R101" s="191">
        <f t="shared" si="47"/>
        <v>32.266666666666666</v>
      </c>
      <c r="S101" s="191">
        <f t="shared" si="44"/>
        <v>-7.2666666666666657</v>
      </c>
      <c r="T101" s="228">
        <f t="shared" si="45"/>
        <v>-0.14772727272727268</v>
      </c>
      <c r="U101" s="33">
        <f t="shared" si="59"/>
        <v>43.548387096774192</v>
      </c>
      <c r="V101" s="33">
        <f t="shared" ref="V101:V132" si="61">SUM(U101-M101)</f>
        <v>-4.8516129032258064</v>
      </c>
      <c r="W101" s="149">
        <f t="shared" ref="W101:W132" si="62">SUM(U101-I101)/I101</f>
        <v>-1.0263929618768359E-2</v>
      </c>
    </row>
    <row r="102" spans="1:23" ht="15" thickBot="1">
      <c r="A102" s="61" t="s">
        <v>152</v>
      </c>
      <c r="B102" s="71" t="s">
        <v>184</v>
      </c>
      <c r="C102" s="79" t="s">
        <v>185</v>
      </c>
      <c r="D102" s="79" t="s">
        <v>205</v>
      </c>
      <c r="E102" s="143" t="s">
        <v>204</v>
      </c>
      <c r="F102" s="63">
        <v>19</v>
      </c>
      <c r="G102" s="63">
        <v>6</v>
      </c>
      <c r="H102" s="63">
        <v>16</v>
      </c>
      <c r="I102" s="63">
        <v>41</v>
      </c>
      <c r="J102" s="63">
        <f t="shared" ref="J102" si="63">SUM(I102*0.1)</f>
        <v>4.1000000000000005</v>
      </c>
      <c r="K102" s="63">
        <f t="shared" si="58"/>
        <v>13.666666666666666</v>
      </c>
      <c r="L102" s="63">
        <f t="shared" si="43"/>
        <v>27.333333333333332</v>
      </c>
      <c r="M102" s="225">
        <f t="shared" ref="M102" si="64">SUM(I102+J102)</f>
        <v>45.1</v>
      </c>
      <c r="N102" s="254"/>
      <c r="O102" s="63">
        <v>10</v>
      </c>
      <c r="P102" s="33">
        <v>15</v>
      </c>
      <c r="Q102" s="227">
        <f t="shared" si="60"/>
        <v>15.033333333333333</v>
      </c>
      <c r="R102" s="191">
        <f t="shared" si="47"/>
        <v>30.066666666666666</v>
      </c>
      <c r="S102" s="191">
        <f t="shared" si="44"/>
        <v>-15.066666666666666</v>
      </c>
      <c r="T102" s="228">
        <f t="shared" si="45"/>
        <v>-0.45121951219512191</v>
      </c>
      <c r="U102" s="33">
        <f t="shared" si="59"/>
        <v>29.032258064516128</v>
      </c>
      <c r="V102" s="33">
        <f t="shared" si="61"/>
        <v>-16.067741935483873</v>
      </c>
      <c r="W102" s="149">
        <f t="shared" si="62"/>
        <v>-0.29189614476789932</v>
      </c>
    </row>
    <row r="103" spans="1:23" ht="15" thickBot="1">
      <c r="A103" s="85" t="s">
        <v>152</v>
      </c>
      <c r="B103" s="86" t="s">
        <v>186</v>
      </c>
      <c r="C103" s="86" t="s">
        <v>187</v>
      </c>
      <c r="D103" s="87" t="s">
        <v>28</v>
      </c>
      <c r="E103" s="88" t="s">
        <v>1</v>
      </c>
      <c r="F103" s="37">
        <f>SUM(F104:F110)</f>
        <v>62</v>
      </c>
      <c r="G103" s="37">
        <f t="shared" ref="G103:I103" si="65">SUM(G104:G110)</f>
        <v>88</v>
      </c>
      <c r="H103" s="37">
        <f t="shared" si="65"/>
        <v>100</v>
      </c>
      <c r="I103" s="37">
        <f t="shared" si="65"/>
        <v>250</v>
      </c>
      <c r="J103" s="37">
        <f t="shared" si="52"/>
        <v>25</v>
      </c>
      <c r="K103" s="37">
        <f>SUM(K104:K110)</f>
        <v>83.333333333333329</v>
      </c>
      <c r="L103" s="37">
        <f t="shared" si="43"/>
        <v>166.66666666666666</v>
      </c>
      <c r="M103" s="97">
        <f t="shared" si="53"/>
        <v>275</v>
      </c>
      <c r="N103" s="253"/>
      <c r="O103" s="37">
        <f>SUM(O104:O110)</f>
        <v>88</v>
      </c>
      <c r="P103" s="37">
        <f>SUM(P104:P110)</f>
        <v>159</v>
      </c>
      <c r="Q103" s="104">
        <f t="shared" si="60"/>
        <v>91.666666666666671</v>
      </c>
      <c r="R103" s="97">
        <f t="shared" si="47"/>
        <v>183.33333333333334</v>
      </c>
      <c r="S103" s="97">
        <f t="shared" si="44"/>
        <v>-24.333333333333343</v>
      </c>
      <c r="T103" s="230">
        <f t="shared" si="45"/>
        <v>-4.5999999999999944E-2</v>
      </c>
      <c r="U103" s="37">
        <f>SUM(U104:U110)</f>
        <v>255.48387096774195</v>
      </c>
      <c r="V103" s="37">
        <f t="shared" si="61"/>
        <v>-19.51612903225805</v>
      </c>
      <c r="W103" s="150">
        <f t="shared" si="62"/>
        <v>2.19354838709678E-2</v>
      </c>
    </row>
    <row r="104" spans="1:23">
      <c r="A104" s="106" t="s">
        <v>152</v>
      </c>
      <c r="B104" s="107" t="s">
        <v>186</v>
      </c>
      <c r="C104" s="107" t="s">
        <v>187</v>
      </c>
      <c r="D104" s="108" t="s">
        <v>28</v>
      </c>
      <c r="E104" s="109" t="s">
        <v>29</v>
      </c>
      <c r="F104" s="110"/>
      <c r="G104" s="110">
        <v>1</v>
      </c>
      <c r="H104" s="110">
        <v>4</v>
      </c>
      <c r="I104" s="110">
        <v>5</v>
      </c>
      <c r="J104" s="110">
        <f t="shared" si="52"/>
        <v>0.5</v>
      </c>
      <c r="K104" s="110">
        <f t="shared" ref="K104:K110" si="66">SUM(F104+G104+H104)/3</f>
        <v>1.6666666666666667</v>
      </c>
      <c r="L104" s="110">
        <f t="shared" si="43"/>
        <v>3.3333333333333335</v>
      </c>
      <c r="M104" s="226">
        <f t="shared" si="53"/>
        <v>5.5</v>
      </c>
      <c r="N104" s="256"/>
      <c r="O104" s="110">
        <v>4</v>
      </c>
      <c r="P104" s="33">
        <v>5</v>
      </c>
      <c r="Q104" s="227">
        <f t="shared" si="60"/>
        <v>1.8333333333333333</v>
      </c>
      <c r="R104" s="191">
        <f t="shared" si="47"/>
        <v>3.6666666666666665</v>
      </c>
      <c r="S104" s="191">
        <f t="shared" si="44"/>
        <v>1.3333333333333335</v>
      </c>
      <c r="T104" s="228">
        <f t="shared" si="45"/>
        <v>0.49999999999999994</v>
      </c>
      <c r="U104" s="110">
        <f t="shared" ref="U104:U110" si="67">SUM((O104/31)*90)</f>
        <v>11.612903225806452</v>
      </c>
      <c r="V104" s="110">
        <f t="shared" si="61"/>
        <v>6.112903225806452</v>
      </c>
      <c r="W104" s="149">
        <f t="shared" si="62"/>
        <v>1.3225806451612905</v>
      </c>
    </row>
    <row r="105" spans="1:23">
      <c r="A105" s="60" t="s">
        <v>152</v>
      </c>
      <c r="B105" s="70" t="s">
        <v>186</v>
      </c>
      <c r="C105" s="70" t="s">
        <v>187</v>
      </c>
      <c r="D105" s="41" t="s">
        <v>28</v>
      </c>
      <c r="E105" s="78" t="s">
        <v>30</v>
      </c>
      <c r="F105" s="33">
        <v>2</v>
      </c>
      <c r="G105" s="33">
        <v>8</v>
      </c>
      <c r="H105" s="33">
        <v>9</v>
      </c>
      <c r="I105" s="33">
        <v>19</v>
      </c>
      <c r="J105" s="33">
        <f t="shared" si="52"/>
        <v>1.9000000000000001</v>
      </c>
      <c r="K105" s="33">
        <f t="shared" si="66"/>
        <v>6.333333333333333</v>
      </c>
      <c r="L105" s="33">
        <f t="shared" si="43"/>
        <v>12.666666666666666</v>
      </c>
      <c r="M105" s="190">
        <f t="shared" si="53"/>
        <v>20.9</v>
      </c>
      <c r="N105" s="252"/>
      <c r="O105" s="33">
        <v>3</v>
      </c>
      <c r="P105" s="33">
        <v>10</v>
      </c>
      <c r="Q105" s="227">
        <f t="shared" si="60"/>
        <v>6.9666666666666659</v>
      </c>
      <c r="R105" s="191">
        <f t="shared" si="47"/>
        <v>13.933333333333332</v>
      </c>
      <c r="S105" s="191">
        <f t="shared" si="44"/>
        <v>-3.9333333333333318</v>
      </c>
      <c r="T105" s="228">
        <f t="shared" si="45"/>
        <v>-0.21052631578947364</v>
      </c>
      <c r="U105" s="33">
        <f t="shared" si="67"/>
        <v>8.7096774193548381</v>
      </c>
      <c r="V105" s="33">
        <f t="shared" si="61"/>
        <v>-12.19032258064516</v>
      </c>
      <c r="W105" s="149">
        <f t="shared" si="62"/>
        <v>-0.54159592529711376</v>
      </c>
    </row>
    <row r="106" spans="1:23">
      <c r="A106" s="60" t="s">
        <v>152</v>
      </c>
      <c r="B106" s="70" t="s">
        <v>186</v>
      </c>
      <c r="C106" s="70" t="s">
        <v>187</v>
      </c>
      <c r="D106" s="41" t="s">
        <v>28</v>
      </c>
      <c r="E106" s="78" t="s">
        <v>31</v>
      </c>
      <c r="F106" s="33">
        <v>1</v>
      </c>
      <c r="G106" s="33">
        <v>4</v>
      </c>
      <c r="H106" s="33">
        <v>2</v>
      </c>
      <c r="I106" s="33">
        <v>7</v>
      </c>
      <c r="J106" s="33">
        <f t="shared" si="52"/>
        <v>0.70000000000000007</v>
      </c>
      <c r="K106" s="33">
        <f t="shared" si="66"/>
        <v>2.3333333333333335</v>
      </c>
      <c r="L106" s="33">
        <f t="shared" si="43"/>
        <v>4.666666666666667</v>
      </c>
      <c r="M106" s="190">
        <f t="shared" si="53"/>
        <v>7.7</v>
      </c>
      <c r="N106" s="252"/>
      <c r="O106" s="33">
        <v>0</v>
      </c>
      <c r="P106" s="33">
        <v>0</v>
      </c>
      <c r="Q106" s="227">
        <f t="shared" si="60"/>
        <v>2.5666666666666669</v>
      </c>
      <c r="R106" s="191">
        <f t="shared" si="47"/>
        <v>5.1333333333333337</v>
      </c>
      <c r="S106" s="191">
        <f t="shared" si="44"/>
        <v>-5.1333333333333337</v>
      </c>
      <c r="T106" s="228">
        <f t="shared" si="45"/>
        <v>-1</v>
      </c>
      <c r="U106" s="33">
        <f t="shared" si="67"/>
        <v>0</v>
      </c>
      <c r="V106" s="33">
        <f t="shared" si="61"/>
        <v>-7.7</v>
      </c>
      <c r="W106" s="149">
        <f t="shared" si="62"/>
        <v>-1</v>
      </c>
    </row>
    <row r="107" spans="1:23">
      <c r="A107" s="60" t="s">
        <v>152</v>
      </c>
      <c r="B107" s="70" t="s">
        <v>186</v>
      </c>
      <c r="C107" s="70" t="s">
        <v>187</v>
      </c>
      <c r="D107" s="41" t="s">
        <v>108</v>
      </c>
      <c r="E107" s="78" t="s">
        <v>109</v>
      </c>
      <c r="F107" s="33">
        <v>34</v>
      </c>
      <c r="G107" s="33">
        <v>32</v>
      </c>
      <c r="H107" s="33">
        <v>38</v>
      </c>
      <c r="I107" s="33">
        <v>104</v>
      </c>
      <c r="J107" s="33">
        <f t="shared" si="52"/>
        <v>10.4</v>
      </c>
      <c r="K107" s="33">
        <f t="shared" si="66"/>
        <v>34.666666666666664</v>
      </c>
      <c r="L107" s="33">
        <f t="shared" si="43"/>
        <v>69.333333333333329</v>
      </c>
      <c r="M107" s="190">
        <f t="shared" si="53"/>
        <v>114.4</v>
      </c>
      <c r="N107" s="252"/>
      <c r="O107" s="33">
        <v>24</v>
      </c>
      <c r="P107" s="33">
        <v>46</v>
      </c>
      <c r="Q107" s="227">
        <f t="shared" si="60"/>
        <v>38.133333333333333</v>
      </c>
      <c r="R107" s="191">
        <f t="shared" si="47"/>
        <v>76.266666666666666</v>
      </c>
      <c r="S107" s="191">
        <f t="shared" si="44"/>
        <v>-30.266666666666666</v>
      </c>
      <c r="T107" s="228">
        <f t="shared" si="45"/>
        <v>-0.33653846153846151</v>
      </c>
      <c r="U107" s="33">
        <f t="shared" si="67"/>
        <v>69.677419354838705</v>
      </c>
      <c r="V107" s="33">
        <f t="shared" si="61"/>
        <v>-44.722580645161301</v>
      </c>
      <c r="W107" s="149">
        <f t="shared" si="62"/>
        <v>-0.3300248138957817</v>
      </c>
    </row>
    <row r="108" spans="1:23">
      <c r="A108" s="60" t="s">
        <v>152</v>
      </c>
      <c r="B108" s="70" t="s">
        <v>186</v>
      </c>
      <c r="C108" s="70" t="s">
        <v>187</v>
      </c>
      <c r="D108" s="41" t="s">
        <v>108</v>
      </c>
      <c r="E108" s="78" t="s">
        <v>110</v>
      </c>
      <c r="F108" s="33">
        <v>13</v>
      </c>
      <c r="G108" s="33">
        <v>15</v>
      </c>
      <c r="H108" s="33">
        <v>19</v>
      </c>
      <c r="I108" s="33">
        <v>47</v>
      </c>
      <c r="J108" s="33">
        <f t="shared" si="52"/>
        <v>4.7</v>
      </c>
      <c r="K108" s="33">
        <f t="shared" si="66"/>
        <v>15.666666666666666</v>
      </c>
      <c r="L108" s="33">
        <f t="shared" si="43"/>
        <v>31.333333333333332</v>
      </c>
      <c r="M108" s="190">
        <f t="shared" si="53"/>
        <v>51.7</v>
      </c>
      <c r="N108" s="252"/>
      <c r="O108" s="33">
        <v>23</v>
      </c>
      <c r="P108" s="33">
        <v>33</v>
      </c>
      <c r="Q108" s="227">
        <f t="shared" si="60"/>
        <v>17.233333333333334</v>
      </c>
      <c r="R108" s="191">
        <f t="shared" si="47"/>
        <v>34.466666666666669</v>
      </c>
      <c r="S108" s="191">
        <f t="shared" si="44"/>
        <v>-1.4666666666666686</v>
      </c>
      <c r="T108" s="228">
        <f t="shared" si="45"/>
        <v>5.319148936170217E-2</v>
      </c>
      <c r="U108" s="33">
        <f t="shared" si="67"/>
        <v>66.774193548387103</v>
      </c>
      <c r="V108" s="33">
        <f t="shared" si="61"/>
        <v>15.0741935483871</v>
      </c>
      <c r="W108" s="149">
        <f t="shared" si="62"/>
        <v>0.4207275223061086</v>
      </c>
    </row>
    <row r="109" spans="1:23">
      <c r="A109" s="60" t="s">
        <v>152</v>
      </c>
      <c r="B109" s="70" t="s">
        <v>186</v>
      </c>
      <c r="C109" s="70" t="s">
        <v>187</v>
      </c>
      <c r="D109" s="41" t="s">
        <v>108</v>
      </c>
      <c r="E109" s="78" t="s">
        <v>111</v>
      </c>
      <c r="F109" s="33">
        <v>6</v>
      </c>
      <c r="G109" s="33">
        <v>13</v>
      </c>
      <c r="H109" s="33">
        <v>20</v>
      </c>
      <c r="I109" s="33">
        <v>39</v>
      </c>
      <c r="J109" s="33">
        <f t="shared" si="52"/>
        <v>3.9000000000000004</v>
      </c>
      <c r="K109" s="33">
        <f t="shared" si="66"/>
        <v>13</v>
      </c>
      <c r="L109" s="33">
        <f t="shared" si="43"/>
        <v>26</v>
      </c>
      <c r="M109" s="190">
        <f t="shared" si="53"/>
        <v>42.9</v>
      </c>
      <c r="N109" s="252"/>
      <c r="O109" s="33">
        <v>16</v>
      </c>
      <c r="P109" s="33">
        <v>30</v>
      </c>
      <c r="Q109" s="227">
        <f t="shared" si="60"/>
        <v>14.299999999999999</v>
      </c>
      <c r="R109" s="191">
        <f t="shared" si="47"/>
        <v>28.599999999999998</v>
      </c>
      <c r="S109" s="191">
        <f t="shared" si="44"/>
        <v>1.4000000000000021</v>
      </c>
      <c r="T109" s="228">
        <f t="shared" si="45"/>
        <v>0.15384615384615385</v>
      </c>
      <c r="U109" s="33">
        <f t="shared" si="67"/>
        <v>46.451612903225808</v>
      </c>
      <c r="V109" s="33">
        <f t="shared" si="61"/>
        <v>3.5516129032258092</v>
      </c>
      <c r="W109" s="149">
        <f t="shared" si="62"/>
        <v>0.19106699751861045</v>
      </c>
    </row>
    <row r="110" spans="1:23" ht="15" thickBot="1">
      <c r="A110" s="61" t="s">
        <v>152</v>
      </c>
      <c r="B110" s="71" t="s">
        <v>186</v>
      </c>
      <c r="C110" s="71" t="s">
        <v>187</v>
      </c>
      <c r="D110" s="62" t="s">
        <v>108</v>
      </c>
      <c r="E110" s="79" t="s">
        <v>112</v>
      </c>
      <c r="F110" s="63">
        <v>6</v>
      </c>
      <c r="G110" s="63">
        <v>15</v>
      </c>
      <c r="H110" s="63">
        <v>8</v>
      </c>
      <c r="I110" s="63">
        <v>29</v>
      </c>
      <c r="J110" s="63">
        <f t="shared" si="52"/>
        <v>2.9000000000000004</v>
      </c>
      <c r="K110" s="63">
        <f t="shared" si="66"/>
        <v>9.6666666666666661</v>
      </c>
      <c r="L110" s="63">
        <f t="shared" si="43"/>
        <v>19.333333333333332</v>
      </c>
      <c r="M110" s="225">
        <f t="shared" si="53"/>
        <v>31.9</v>
      </c>
      <c r="N110" s="254"/>
      <c r="O110" s="63">
        <v>18</v>
      </c>
      <c r="P110" s="33">
        <v>35</v>
      </c>
      <c r="Q110" s="227">
        <f t="shared" si="60"/>
        <v>10.633333333333333</v>
      </c>
      <c r="R110" s="191">
        <f t="shared" si="47"/>
        <v>21.266666666666666</v>
      </c>
      <c r="S110" s="191">
        <f t="shared" si="44"/>
        <v>13.733333333333334</v>
      </c>
      <c r="T110" s="228">
        <f t="shared" si="45"/>
        <v>0.81034482758620696</v>
      </c>
      <c r="U110" s="33">
        <f t="shared" si="67"/>
        <v>52.258064516129039</v>
      </c>
      <c r="V110" s="33">
        <f t="shared" si="61"/>
        <v>20.358064516129041</v>
      </c>
      <c r="W110" s="149">
        <f t="shared" si="62"/>
        <v>0.80200222469410476</v>
      </c>
    </row>
    <row r="111" spans="1:23" ht="15" thickBot="1">
      <c r="A111" s="85" t="s">
        <v>153</v>
      </c>
      <c r="B111" s="86" t="s">
        <v>157</v>
      </c>
      <c r="C111" s="86" t="s">
        <v>171</v>
      </c>
      <c r="D111" s="87" t="s">
        <v>113</v>
      </c>
      <c r="E111" s="88" t="s">
        <v>1</v>
      </c>
      <c r="F111" s="37">
        <f>SUM(F112:F116)</f>
        <v>34</v>
      </c>
      <c r="G111" s="37">
        <f t="shared" ref="G111:I111" si="68">SUM(G112:G116)</f>
        <v>32</v>
      </c>
      <c r="H111" s="37">
        <f t="shared" si="68"/>
        <v>29</v>
      </c>
      <c r="I111" s="37">
        <f t="shared" si="68"/>
        <v>95</v>
      </c>
      <c r="J111" s="37">
        <f t="shared" si="52"/>
        <v>9.5</v>
      </c>
      <c r="K111" s="37">
        <f>SUM(K112:K116)</f>
        <v>31.666666666666664</v>
      </c>
      <c r="L111" s="37">
        <f t="shared" si="43"/>
        <v>63.333333333333329</v>
      </c>
      <c r="M111" s="97">
        <f t="shared" si="53"/>
        <v>104.5</v>
      </c>
      <c r="N111" s="253"/>
      <c r="O111" s="37">
        <f>SUM(O112:O116)</f>
        <v>25</v>
      </c>
      <c r="P111" s="37">
        <f>SUM(P112:P116)</f>
        <v>91</v>
      </c>
      <c r="Q111" s="104">
        <f t="shared" si="60"/>
        <v>34.833333333333336</v>
      </c>
      <c r="R111" s="97">
        <f t="shared" si="47"/>
        <v>69.666666666666671</v>
      </c>
      <c r="S111" s="97">
        <f t="shared" si="44"/>
        <v>21.333333333333329</v>
      </c>
      <c r="T111" s="230">
        <f t="shared" si="45"/>
        <v>0.43684210526315798</v>
      </c>
      <c r="U111" s="37">
        <f>SUM(U112:U116)</f>
        <v>72.58064516129032</v>
      </c>
      <c r="V111" s="37">
        <f t="shared" si="61"/>
        <v>-31.91935483870968</v>
      </c>
      <c r="W111" s="150">
        <f t="shared" si="62"/>
        <v>-0.23599320882852295</v>
      </c>
    </row>
    <row r="112" spans="1:23">
      <c r="A112" s="59" t="s">
        <v>153</v>
      </c>
      <c r="B112" s="69" t="s">
        <v>157</v>
      </c>
      <c r="C112" s="69" t="s">
        <v>171</v>
      </c>
      <c r="D112" s="40" t="s">
        <v>113</v>
      </c>
      <c r="E112" s="77" t="s">
        <v>114</v>
      </c>
      <c r="F112" s="31">
        <v>2</v>
      </c>
      <c r="G112" s="31">
        <v>3</v>
      </c>
      <c r="H112" s="31">
        <v>2</v>
      </c>
      <c r="I112" s="31">
        <v>7</v>
      </c>
      <c r="J112" s="31">
        <f t="shared" si="52"/>
        <v>0.70000000000000007</v>
      </c>
      <c r="K112" s="31">
        <f t="shared" ref="K112:K116" si="69">SUM(F112+G112+H112)/3</f>
        <v>2.3333333333333335</v>
      </c>
      <c r="L112" s="31">
        <f t="shared" si="43"/>
        <v>4.666666666666667</v>
      </c>
      <c r="M112" s="189">
        <f t="shared" si="53"/>
        <v>7.7</v>
      </c>
      <c r="N112" s="252"/>
      <c r="O112" s="31">
        <v>2</v>
      </c>
      <c r="P112" s="31">
        <v>44</v>
      </c>
      <c r="Q112" s="227">
        <f t="shared" si="60"/>
        <v>2.5666666666666669</v>
      </c>
      <c r="R112" s="191">
        <f t="shared" si="47"/>
        <v>5.1333333333333337</v>
      </c>
      <c r="S112" s="191">
        <f t="shared" si="44"/>
        <v>38.866666666666667</v>
      </c>
      <c r="T112" s="228">
        <f t="shared" si="45"/>
        <v>8.4285714285714288</v>
      </c>
      <c r="U112" s="31">
        <f>SUM((O112/31)*90)</f>
        <v>5.806451612903226</v>
      </c>
      <c r="V112" s="31">
        <f t="shared" si="61"/>
        <v>-1.8935483870967742</v>
      </c>
      <c r="W112" s="149">
        <f t="shared" si="62"/>
        <v>-0.1705069124423963</v>
      </c>
    </row>
    <row r="113" spans="1:23">
      <c r="A113" s="59" t="s">
        <v>153</v>
      </c>
      <c r="B113" s="69" t="s">
        <v>157</v>
      </c>
      <c r="C113" s="69" t="s">
        <v>171</v>
      </c>
      <c r="D113" s="40" t="s">
        <v>113</v>
      </c>
      <c r="E113" s="77" t="s">
        <v>115</v>
      </c>
      <c r="F113" s="31">
        <v>4</v>
      </c>
      <c r="G113" s="31">
        <v>5</v>
      </c>
      <c r="H113" s="31">
        <v>10</v>
      </c>
      <c r="I113" s="31">
        <v>19</v>
      </c>
      <c r="J113" s="31">
        <f t="shared" si="52"/>
        <v>1.9000000000000001</v>
      </c>
      <c r="K113" s="31">
        <f t="shared" si="69"/>
        <v>6.333333333333333</v>
      </c>
      <c r="L113" s="31">
        <f t="shared" si="43"/>
        <v>12.666666666666666</v>
      </c>
      <c r="M113" s="189">
        <f t="shared" si="53"/>
        <v>20.9</v>
      </c>
      <c r="N113" s="252"/>
      <c r="O113" s="31">
        <v>4</v>
      </c>
      <c r="P113" s="31">
        <v>5</v>
      </c>
      <c r="Q113" s="227">
        <f t="shared" si="60"/>
        <v>6.9666666666666659</v>
      </c>
      <c r="R113" s="191">
        <f t="shared" si="47"/>
        <v>13.933333333333332</v>
      </c>
      <c r="S113" s="191">
        <f t="shared" si="44"/>
        <v>-8.9333333333333318</v>
      </c>
      <c r="T113" s="228">
        <f t="shared" si="45"/>
        <v>-0.60526315789473684</v>
      </c>
      <c r="U113" s="31">
        <f>SUM((O113/31)*90)</f>
        <v>11.612903225806452</v>
      </c>
      <c r="V113" s="31">
        <f t="shared" si="61"/>
        <v>-9.2870967741935466</v>
      </c>
      <c r="W113" s="149">
        <f t="shared" si="62"/>
        <v>-0.38879456706281834</v>
      </c>
    </row>
    <row r="114" spans="1:23">
      <c r="A114" s="59" t="s">
        <v>153</v>
      </c>
      <c r="B114" s="69" t="s">
        <v>157</v>
      </c>
      <c r="C114" s="69" t="s">
        <v>171</v>
      </c>
      <c r="D114" s="40" t="s">
        <v>113</v>
      </c>
      <c r="E114" s="77" t="s">
        <v>116</v>
      </c>
      <c r="F114" s="31">
        <v>4</v>
      </c>
      <c r="G114" s="31">
        <v>7</v>
      </c>
      <c r="H114" s="31">
        <v>4</v>
      </c>
      <c r="I114" s="31">
        <v>15</v>
      </c>
      <c r="J114" s="31">
        <f t="shared" si="52"/>
        <v>1.5</v>
      </c>
      <c r="K114" s="31">
        <f t="shared" si="69"/>
        <v>5</v>
      </c>
      <c r="L114" s="31">
        <f t="shared" si="43"/>
        <v>10</v>
      </c>
      <c r="M114" s="189">
        <f t="shared" si="53"/>
        <v>16.5</v>
      </c>
      <c r="N114" s="252"/>
      <c r="O114" s="31">
        <v>9</v>
      </c>
      <c r="P114" s="31">
        <v>11</v>
      </c>
      <c r="Q114" s="227">
        <f t="shared" si="60"/>
        <v>5.5</v>
      </c>
      <c r="R114" s="191">
        <f t="shared" si="47"/>
        <v>11</v>
      </c>
      <c r="S114" s="191">
        <f t="shared" si="44"/>
        <v>0</v>
      </c>
      <c r="T114" s="228">
        <f t="shared" si="45"/>
        <v>0.1</v>
      </c>
      <c r="U114" s="31">
        <f>SUM((O114/31)*90)</f>
        <v>26.12903225806452</v>
      </c>
      <c r="V114" s="31">
        <f t="shared" si="61"/>
        <v>9.6290322580645196</v>
      </c>
      <c r="W114" s="149">
        <f t="shared" si="62"/>
        <v>0.74193548387096797</v>
      </c>
    </row>
    <row r="115" spans="1:23">
      <c r="A115" s="59" t="s">
        <v>153</v>
      </c>
      <c r="B115" s="69" t="s">
        <v>157</v>
      </c>
      <c r="C115" s="69" t="s">
        <v>171</v>
      </c>
      <c r="D115" s="40" t="s">
        <v>113</v>
      </c>
      <c r="E115" s="77" t="s">
        <v>117</v>
      </c>
      <c r="F115" s="31">
        <v>8</v>
      </c>
      <c r="G115" s="31">
        <v>4</v>
      </c>
      <c r="H115" s="31">
        <v>4</v>
      </c>
      <c r="I115" s="31">
        <v>16</v>
      </c>
      <c r="J115" s="31">
        <f t="shared" si="52"/>
        <v>1.6</v>
      </c>
      <c r="K115" s="31">
        <f t="shared" si="69"/>
        <v>5.333333333333333</v>
      </c>
      <c r="L115" s="31">
        <f t="shared" si="43"/>
        <v>10.666666666666666</v>
      </c>
      <c r="M115" s="189">
        <f t="shared" si="53"/>
        <v>17.600000000000001</v>
      </c>
      <c r="N115" s="252"/>
      <c r="O115" s="31">
        <v>7</v>
      </c>
      <c r="P115" s="31">
        <v>17</v>
      </c>
      <c r="Q115" s="227">
        <f t="shared" si="60"/>
        <v>5.8666666666666671</v>
      </c>
      <c r="R115" s="191">
        <f t="shared" si="47"/>
        <v>11.733333333333334</v>
      </c>
      <c r="S115" s="191">
        <f t="shared" si="44"/>
        <v>5.2666666666666657</v>
      </c>
      <c r="T115" s="228">
        <f t="shared" si="45"/>
        <v>0.59375000000000011</v>
      </c>
      <c r="U115" s="31">
        <f>SUM((O115/31)*90)</f>
        <v>20.322580645161288</v>
      </c>
      <c r="V115" s="31">
        <f t="shared" si="61"/>
        <v>2.7225806451612868</v>
      </c>
      <c r="W115" s="149">
        <f t="shared" si="62"/>
        <v>0.27016129032258052</v>
      </c>
    </row>
    <row r="116" spans="1:23" ht="15" thickBot="1">
      <c r="A116" s="59" t="s">
        <v>153</v>
      </c>
      <c r="B116" s="69" t="s">
        <v>157</v>
      </c>
      <c r="C116" s="69" t="s">
        <v>171</v>
      </c>
      <c r="D116" s="40" t="s">
        <v>113</v>
      </c>
      <c r="E116" s="77" t="s">
        <v>118</v>
      </c>
      <c r="F116" s="31">
        <v>16</v>
      </c>
      <c r="G116" s="31">
        <v>13</v>
      </c>
      <c r="H116" s="31">
        <v>9</v>
      </c>
      <c r="I116" s="31">
        <v>38</v>
      </c>
      <c r="J116" s="31">
        <f t="shared" si="52"/>
        <v>3.8000000000000003</v>
      </c>
      <c r="K116" s="31">
        <f t="shared" si="69"/>
        <v>12.666666666666666</v>
      </c>
      <c r="L116" s="31">
        <f t="shared" si="43"/>
        <v>25.333333333333332</v>
      </c>
      <c r="M116" s="189">
        <f t="shared" si="53"/>
        <v>41.8</v>
      </c>
      <c r="N116" s="252"/>
      <c r="O116" s="31">
        <v>3</v>
      </c>
      <c r="P116" s="31">
        <v>14</v>
      </c>
      <c r="Q116" s="227">
        <f t="shared" si="60"/>
        <v>13.933333333333332</v>
      </c>
      <c r="R116" s="191">
        <f t="shared" si="47"/>
        <v>27.866666666666664</v>
      </c>
      <c r="S116" s="191">
        <f t="shared" si="44"/>
        <v>-13.866666666666664</v>
      </c>
      <c r="T116" s="228">
        <f t="shared" si="45"/>
        <v>-0.44736842105263153</v>
      </c>
      <c r="U116" s="31">
        <f>SUM((O116/31)*90)</f>
        <v>8.7096774193548381</v>
      </c>
      <c r="V116" s="31">
        <f t="shared" si="61"/>
        <v>-33.090322580645157</v>
      </c>
      <c r="W116" s="149">
        <f t="shared" si="62"/>
        <v>-0.77079796264855682</v>
      </c>
    </row>
    <row r="117" spans="1:23" ht="15" thickBot="1">
      <c r="A117" s="85" t="s">
        <v>152</v>
      </c>
      <c r="B117" s="86" t="s">
        <v>189</v>
      </c>
      <c r="C117" s="86" t="s">
        <v>188</v>
      </c>
      <c r="D117" s="87" t="s">
        <v>119</v>
      </c>
      <c r="E117" s="88" t="s">
        <v>1</v>
      </c>
      <c r="F117" s="37">
        <f>SUM(F118:F122)</f>
        <v>41</v>
      </c>
      <c r="G117" s="37">
        <f t="shared" ref="G117:I117" si="70">SUM(G118:G122)</f>
        <v>49</v>
      </c>
      <c r="H117" s="37">
        <f t="shared" si="70"/>
        <v>65</v>
      </c>
      <c r="I117" s="37">
        <f t="shared" si="70"/>
        <v>155</v>
      </c>
      <c r="J117" s="37">
        <f t="shared" si="52"/>
        <v>15.5</v>
      </c>
      <c r="K117" s="37">
        <f>SUM(K118:K122)</f>
        <v>51.666666666666671</v>
      </c>
      <c r="L117" s="37">
        <f t="shared" si="43"/>
        <v>103.33333333333334</v>
      </c>
      <c r="M117" s="97">
        <f t="shared" si="53"/>
        <v>170.5</v>
      </c>
      <c r="N117" s="253"/>
      <c r="O117" s="37">
        <f>SUM(O118:O122)</f>
        <v>56</v>
      </c>
      <c r="P117" s="37">
        <f>SUM(P118:P122)</f>
        <v>106</v>
      </c>
      <c r="Q117" s="104">
        <f t="shared" si="60"/>
        <v>56.833333333333336</v>
      </c>
      <c r="R117" s="97">
        <f t="shared" si="47"/>
        <v>113.66666666666667</v>
      </c>
      <c r="S117" s="97">
        <f t="shared" si="44"/>
        <v>-7.6666666666666714</v>
      </c>
      <c r="T117" s="230">
        <f t="shared" si="45"/>
        <v>2.5806451612903132E-2</v>
      </c>
      <c r="U117" s="37">
        <f>SUM(U118:U122)</f>
        <v>162.58064516129033</v>
      </c>
      <c r="V117" s="37">
        <f t="shared" si="61"/>
        <v>-7.9193548387096655</v>
      </c>
      <c r="W117" s="150">
        <f t="shared" si="62"/>
        <v>4.8907388137356997E-2</v>
      </c>
    </row>
    <row r="118" spans="1:23">
      <c r="A118" s="60" t="s">
        <v>152</v>
      </c>
      <c r="B118" s="70" t="s">
        <v>189</v>
      </c>
      <c r="C118" s="70" t="s">
        <v>188</v>
      </c>
      <c r="D118" s="41" t="s">
        <v>119</v>
      </c>
      <c r="E118" s="78" t="s">
        <v>120</v>
      </c>
      <c r="F118" s="33">
        <v>6</v>
      </c>
      <c r="G118" s="33">
        <v>6</v>
      </c>
      <c r="H118" s="33">
        <v>12</v>
      </c>
      <c r="I118" s="33">
        <v>24</v>
      </c>
      <c r="J118" s="33">
        <f t="shared" si="52"/>
        <v>2.4000000000000004</v>
      </c>
      <c r="K118" s="33">
        <f t="shared" ref="K118:K122" si="71">SUM(F118+G118+H118)/3</f>
        <v>8</v>
      </c>
      <c r="L118" s="33">
        <f t="shared" si="43"/>
        <v>16</v>
      </c>
      <c r="M118" s="190">
        <f t="shared" si="53"/>
        <v>26.4</v>
      </c>
      <c r="N118" s="252"/>
      <c r="O118" s="33">
        <v>8</v>
      </c>
      <c r="P118" s="33">
        <v>17</v>
      </c>
      <c r="Q118" s="227">
        <f t="shared" si="60"/>
        <v>8.7999999999999989</v>
      </c>
      <c r="R118" s="191">
        <f t="shared" si="47"/>
        <v>17.599999999999998</v>
      </c>
      <c r="S118" s="191">
        <f t="shared" si="44"/>
        <v>-0.59999999999999787</v>
      </c>
      <c r="T118" s="228">
        <f t="shared" si="45"/>
        <v>6.25E-2</v>
      </c>
      <c r="U118" s="33">
        <f>SUM((O118/31)*90)</f>
        <v>23.225806451612904</v>
      </c>
      <c r="V118" s="33">
        <f t="shared" si="61"/>
        <v>-3.1741935483870947</v>
      </c>
      <c r="W118" s="149">
        <f t="shared" si="62"/>
        <v>-3.2258064516129004E-2</v>
      </c>
    </row>
    <row r="119" spans="1:23">
      <c r="A119" s="60" t="s">
        <v>152</v>
      </c>
      <c r="B119" s="70" t="s">
        <v>189</v>
      </c>
      <c r="C119" s="70" t="s">
        <v>188</v>
      </c>
      <c r="D119" s="41" t="s">
        <v>119</v>
      </c>
      <c r="E119" s="78" t="s">
        <v>121</v>
      </c>
      <c r="F119" s="33">
        <v>7</v>
      </c>
      <c r="G119" s="33">
        <v>7</v>
      </c>
      <c r="H119" s="33">
        <v>9</v>
      </c>
      <c r="I119" s="33">
        <v>23</v>
      </c>
      <c r="J119" s="33">
        <f t="shared" ref="J119:J138" si="72">SUM(I119*0.1)</f>
        <v>2.3000000000000003</v>
      </c>
      <c r="K119" s="33">
        <f t="shared" si="71"/>
        <v>7.666666666666667</v>
      </c>
      <c r="L119" s="33">
        <f t="shared" si="43"/>
        <v>15.333333333333334</v>
      </c>
      <c r="M119" s="190">
        <f t="shared" ref="M119:M137" si="73">SUM(I119+J119)</f>
        <v>25.3</v>
      </c>
      <c r="N119" s="252"/>
      <c r="O119" s="33">
        <v>11</v>
      </c>
      <c r="P119" s="33">
        <v>22</v>
      </c>
      <c r="Q119" s="227">
        <f t="shared" si="60"/>
        <v>8.4333333333333336</v>
      </c>
      <c r="R119" s="191">
        <f t="shared" si="47"/>
        <v>16.866666666666667</v>
      </c>
      <c r="S119" s="191">
        <f t="shared" si="44"/>
        <v>5.1333333333333329</v>
      </c>
      <c r="T119" s="228">
        <f t="shared" si="45"/>
        <v>0.43478260869565211</v>
      </c>
      <c r="U119" s="33">
        <f>SUM((O119/31)*90)</f>
        <v>31.935483870967744</v>
      </c>
      <c r="V119" s="33">
        <f t="shared" si="61"/>
        <v>6.6354838709677431</v>
      </c>
      <c r="W119" s="149">
        <f t="shared" si="62"/>
        <v>0.38849929873772798</v>
      </c>
    </row>
    <row r="120" spans="1:23">
      <c r="A120" s="60" t="s">
        <v>152</v>
      </c>
      <c r="B120" s="70" t="s">
        <v>189</v>
      </c>
      <c r="C120" s="70" t="s">
        <v>188</v>
      </c>
      <c r="D120" s="41" t="s">
        <v>119</v>
      </c>
      <c r="E120" s="78" t="s">
        <v>122</v>
      </c>
      <c r="F120" s="33">
        <v>19</v>
      </c>
      <c r="G120" s="33">
        <v>20</v>
      </c>
      <c r="H120" s="33">
        <v>27</v>
      </c>
      <c r="I120" s="33">
        <v>66</v>
      </c>
      <c r="J120" s="33">
        <f t="shared" si="72"/>
        <v>6.6000000000000005</v>
      </c>
      <c r="K120" s="33">
        <f t="shared" si="71"/>
        <v>22</v>
      </c>
      <c r="L120" s="33">
        <f t="shared" si="43"/>
        <v>44</v>
      </c>
      <c r="M120" s="190">
        <f t="shared" si="73"/>
        <v>72.599999999999994</v>
      </c>
      <c r="N120" s="252"/>
      <c r="O120" s="33">
        <v>16</v>
      </c>
      <c r="P120" s="33">
        <v>29</v>
      </c>
      <c r="Q120" s="227">
        <f t="shared" si="60"/>
        <v>24.2</v>
      </c>
      <c r="R120" s="191">
        <f t="shared" si="47"/>
        <v>48.4</v>
      </c>
      <c r="S120" s="191">
        <f t="shared" si="44"/>
        <v>-19.399999999999999</v>
      </c>
      <c r="T120" s="228">
        <f t="shared" si="45"/>
        <v>-0.34090909090909088</v>
      </c>
      <c r="U120" s="33">
        <f>SUM((O120/31)*90)</f>
        <v>46.451612903225808</v>
      </c>
      <c r="V120" s="33">
        <f t="shared" si="61"/>
        <v>-26.148387096774186</v>
      </c>
      <c r="W120" s="149">
        <f t="shared" si="62"/>
        <v>-0.29618768328445744</v>
      </c>
    </row>
    <row r="121" spans="1:23">
      <c r="A121" s="60" t="s">
        <v>152</v>
      </c>
      <c r="B121" s="70" t="s">
        <v>189</v>
      </c>
      <c r="C121" s="70" t="s">
        <v>188</v>
      </c>
      <c r="D121" s="41" t="s">
        <v>119</v>
      </c>
      <c r="E121" s="78" t="s">
        <v>123</v>
      </c>
      <c r="F121" s="33">
        <v>3</v>
      </c>
      <c r="G121" s="33">
        <v>11</v>
      </c>
      <c r="H121" s="33">
        <v>8</v>
      </c>
      <c r="I121" s="33">
        <v>22</v>
      </c>
      <c r="J121" s="33">
        <f t="shared" si="72"/>
        <v>2.2000000000000002</v>
      </c>
      <c r="K121" s="33">
        <f t="shared" si="71"/>
        <v>7.333333333333333</v>
      </c>
      <c r="L121" s="33">
        <f t="shared" si="43"/>
        <v>14.666666666666666</v>
      </c>
      <c r="M121" s="190">
        <f t="shared" si="73"/>
        <v>24.2</v>
      </c>
      <c r="N121" s="252"/>
      <c r="O121" s="33">
        <v>15</v>
      </c>
      <c r="P121" s="33">
        <v>24</v>
      </c>
      <c r="Q121" s="227">
        <f t="shared" si="60"/>
        <v>8.0666666666666664</v>
      </c>
      <c r="R121" s="191">
        <f t="shared" si="47"/>
        <v>16.133333333333333</v>
      </c>
      <c r="S121" s="191">
        <f t="shared" si="44"/>
        <v>7.8666666666666671</v>
      </c>
      <c r="T121" s="228">
        <f t="shared" si="45"/>
        <v>0.63636363636363646</v>
      </c>
      <c r="U121" s="33">
        <f>SUM((O121/31)*90)</f>
        <v>43.548387096774192</v>
      </c>
      <c r="V121" s="33">
        <f t="shared" si="61"/>
        <v>19.348387096774193</v>
      </c>
      <c r="W121" s="149">
        <f t="shared" si="62"/>
        <v>0.97947214076246325</v>
      </c>
    </row>
    <row r="122" spans="1:23" ht="15" thickBot="1">
      <c r="A122" s="61" t="s">
        <v>152</v>
      </c>
      <c r="B122" s="71" t="s">
        <v>189</v>
      </c>
      <c r="C122" s="71" t="s">
        <v>188</v>
      </c>
      <c r="D122" s="62" t="s">
        <v>119</v>
      </c>
      <c r="E122" s="79" t="s">
        <v>124</v>
      </c>
      <c r="F122" s="63">
        <v>6</v>
      </c>
      <c r="G122" s="63">
        <v>5</v>
      </c>
      <c r="H122" s="63">
        <v>9</v>
      </c>
      <c r="I122" s="63">
        <v>20</v>
      </c>
      <c r="J122" s="63">
        <f t="shared" si="72"/>
        <v>2</v>
      </c>
      <c r="K122" s="63">
        <f t="shared" si="71"/>
        <v>6.666666666666667</v>
      </c>
      <c r="L122" s="63">
        <f t="shared" si="43"/>
        <v>13.333333333333334</v>
      </c>
      <c r="M122" s="225">
        <f t="shared" si="73"/>
        <v>22</v>
      </c>
      <c r="N122" s="254"/>
      <c r="O122" s="63">
        <v>6</v>
      </c>
      <c r="P122" s="33">
        <v>14</v>
      </c>
      <c r="Q122" s="227">
        <f t="shared" si="60"/>
        <v>7.333333333333333</v>
      </c>
      <c r="R122" s="191">
        <f t="shared" si="47"/>
        <v>14.666666666666666</v>
      </c>
      <c r="S122" s="191">
        <f t="shared" si="44"/>
        <v>-0.66666666666666607</v>
      </c>
      <c r="T122" s="228">
        <f t="shared" si="45"/>
        <v>4.9999999999999954E-2</v>
      </c>
      <c r="U122" s="33">
        <f>SUM((O122/31)*90)</f>
        <v>17.419354838709676</v>
      </c>
      <c r="V122" s="33">
        <f t="shared" si="61"/>
        <v>-4.5806451612903238</v>
      </c>
      <c r="W122" s="149">
        <f t="shared" si="62"/>
        <v>-0.12903225806451618</v>
      </c>
    </row>
    <row r="123" spans="1:23" ht="15" thickBot="1">
      <c r="A123" s="85" t="s">
        <v>153</v>
      </c>
      <c r="B123" s="86" t="s">
        <v>190</v>
      </c>
      <c r="C123" s="86" t="s">
        <v>171</v>
      </c>
      <c r="D123" s="87" t="s">
        <v>125</v>
      </c>
      <c r="E123" s="88" t="s">
        <v>1</v>
      </c>
      <c r="F123" s="37">
        <f>SUM(F124:F129)</f>
        <v>110</v>
      </c>
      <c r="G123" s="37">
        <f t="shared" ref="G123:I123" si="74">SUM(G124:G129)</f>
        <v>102</v>
      </c>
      <c r="H123" s="37">
        <f t="shared" si="74"/>
        <v>112</v>
      </c>
      <c r="I123" s="37">
        <f t="shared" si="74"/>
        <v>324</v>
      </c>
      <c r="J123" s="37">
        <f t="shared" si="72"/>
        <v>32.4</v>
      </c>
      <c r="K123" s="37">
        <f>SUM(K124:K129)</f>
        <v>108</v>
      </c>
      <c r="L123" s="37">
        <f t="shared" si="43"/>
        <v>216</v>
      </c>
      <c r="M123" s="97">
        <f t="shared" si="73"/>
        <v>356.4</v>
      </c>
      <c r="N123" s="253"/>
      <c r="O123" s="37">
        <f>SUM(O124:O129)</f>
        <v>117</v>
      </c>
      <c r="P123" s="37">
        <f>SUM(P124:P129)</f>
        <v>183</v>
      </c>
      <c r="Q123" s="104">
        <f t="shared" si="60"/>
        <v>118.8</v>
      </c>
      <c r="R123" s="97">
        <f t="shared" si="47"/>
        <v>237.6</v>
      </c>
      <c r="S123" s="97">
        <f t="shared" si="44"/>
        <v>-54.599999999999994</v>
      </c>
      <c r="T123" s="230">
        <f t="shared" si="45"/>
        <v>-0.15277777777777779</v>
      </c>
      <c r="U123" s="37">
        <f>SUM(U124:U129)</f>
        <v>339.67741935483866</v>
      </c>
      <c r="V123" s="37">
        <f t="shared" si="61"/>
        <v>-16.722580645161315</v>
      </c>
      <c r="W123" s="150">
        <f t="shared" si="62"/>
        <v>4.8387096774193401E-2</v>
      </c>
    </row>
    <row r="124" spans="1:23">
      <c r="A124" s="59" t="s">
        <v>153</v>
      </c>
      <c r="B124" s="69" t="s">
        <v>190</v>
      </c>
      <c r="C124" s="69" t="s">
        <v>171</v>
      </c>
      <c r="D124" s="40" t="s">
        <v>125</v>
      </c>
      <c r="E124" s="77" t="s">
        <v>126</v>
      </c>
      <c r="F124" s="31">
        <v>32</v>
      </c>
      <c r="G124" s="31">
        <v>15</v>
      </c>
      <c r="H124" s="31">
        <v>29</v>
      </c>
      <c r="I124" s="31">
        <v>76</v>
      </c>
      <c r="J124" s="31">
        <f t="shared" si="72"/>
        <v>7.6000000000000005</v>
      </c>
      <c r="K124" s="31">
        <f t="shared" ref="K124:K129" si="75">SUM(F124+G124+H124)/3</f>
        <v>25.333333333333332</v>
      </c>
      <c r="L124" s="31">
        <f t="shared" si="43"/>
        <v>50.666666666666664</v>
      </c>
      <c r="M124" s="189">
        <f t="shared" si="73"/>
        <v>83.6</v>
      </c>
      <c r="N124" s="252"/>
      <c r="O124" s="31">
        <v>29</v>
      </c>
      <c r="P124" s="31">
        <v>44</v>
      </c>
      <c r="Q124" s="227">
        <f t="shared" si="60"/>
        <v>27.866666666666664</v>
      </c>
      <c r="R124" s="191">
        <f t="shared" si="47"/>
        <v>55.733333333333327</v>
      </c>
      <c r="S124" s="191">
        <f t="shared" si="44"/>
        <v>-11.733333333333327</v>
      </c>
      <c r="T124" s="228">
        <f t="shared" si="45"/>
        <v>-0.13157894736842102</v>
      </c>
      <c r="U124" s="31">
        <f t="shared" ref="U124:U129" si="76">SUM((O124/31)*90)</f>
        <v>84.193548387096769</v>
      </c>
      <c r="V124" s="31">
        <f t="shared" si="61"/>
        <v>0.59354838709677438</v>
      </c>
      <c r="W124" s="149">
        <f t="shared" si="62"/>
        <v>0.10780984719864169</v>
      </c>
    </row>
    <row r="125" spans="1:23">
      <c r="A125" s="59" t="s">
        <v>153</v>
      </c>
      <c r="B125" s="69" t="s">
        <v>190</v>
      </c>
      <c r="C125" s="69" t="s">
        <v>171</v>
      </c>
      <c r="D125" s="40" t="s">
        <v>125</v>
      </c>
      <c r="E125" s="77" t="s">
        <v>127</v>
      </c>
      <c r="F125" s="31">
        <v>14</v>
      </c>
      <c r="G125" s="31">
        <v>21</v>
      </c>
      <c r="H125" s="31">
        <v>10</v>
      </c>
      <c r="I125" s="31">
        <v>45</v>
      </c>
      <c r="J125" s="31">
        <f t="shared" si="72"/>
        <v>4.5</v>
      </c>
      <c r="K125" s="31">
        <f t="shared" si="75"/>
        <v>15</v>
      </c>
      <c r="L125" s="31">
        <f t="shared" si="43"/>
        <v>30</v>
      </c>
      <c r="M125" s="189">
        <f t="shared" si="73"/>
        <v>49.5</v>
      </c>
      <c r="N125" s="252"/>
      <c r="O125" s="31">
        <v>27</v>
      </c>
      <c r="P125" s="31">
        <v>50</v>
      </c>
      <c r="Q125" s="227">
        <f t="shared" si="60"/>
        <v>16.5</v>
      </c>
      <c r="R125" s="191">
        <f t="shared" si="47"/>
        <v>33</v>
      </c>
      <c r="S125" s="191">
        <f t="shared" si="44"/>
        <v>17</v>
      </c>
      <c r="T125" s="228">
        <f t="shared" si="45"/>
        <v>0.66666666666666663</v>
      </c>
      <c r="U125" s="31">
        <f t="shared" si="76"/>
        <v>78.387096774193552</v>
      </c>
      <c r="V125" s="31">
        <f t="shared" si="61"/>
        <v>28.887096774193552</v>
      </c>
      <c r="W125" s="149">
        <f t="shared" si="62"/>
        <v>0.74193548387096786</v>
      </c>
    </row>
    <row r="126" spans="1:23">
      <c r="A126" s="59" t="s">
        <v>153</v>
      </c>
      <c r="B126" s="69" t="s">
        <v>190</v>
      </c>
      <c r="C126" s="69" t="s">
        <v>171</v>
      </c>
      <c r="D126" s="40" t="s">
        <v>125</v>
      </c>
      <c r="E126" s="77" t="s">
        <v>128</v>
      </c>
      <c r="F126" s="31">
        <v>3</v>
      </c>
      <c r="G126" s="31">
        <v>5</v>
      </c>
      <c r="H126" s="31">
        <v>6</v>
      </c>
      <c r="I126" s="31">
        <v>14</v>
      </c>
      <c r="J126" s="31">
        <f t="shared" si="72"/>
        <v>1.4000000000000001</v>
      </c>
      <c r="K126" s="31">
        <f t="shared" si="75"/>
        <v>4.666666666666667</v>
      </c>
      <c r="L126" s="31">
        <f t="shared" si="43"/>
        <v>9.3333333333333339</v>
      </c>
      <c r="M126" s="189">
        <f t="shared" si="73"/>
        <v>15.4</v>
      </c>
      <c r="N126" s="252"/>
      <c r="O126" s="31">
        <v>7</v>
      </c>
      <c r="P126" s="31">
        <v>13</v>
      </c>
      <c r="Q126" s="227">
        <f t="shared" si="60"/>
        <v>5.1333333333333337</v>
      </c>
      <c r="R126" s="191">
        <f t="shared" si="47"/>
        <v>10.266666666666667</v>
      </c>
      <c r="S126" s="191">
        <f t="shared" si="44"/>
        <v>2.7333333333333325</v>
      </c>
      <c r="T126" s="228">
        <f t="shared" si="45"/>
        <v>0.39285714285714279</v>
      </c>
      <c r="U126" s="31">
        <f t="shared" si="76"/>
        <v>20.322580645161288</v>
      </c>
      <c r="V126" s="31">
        <f t="shared" si="61"/>
        <v>4.9225806451612879</v>
      </c>
      <c r="W126" s="149">
        <f t="shared" si="62"/>
        <v>0.45161290322580633</v>
      </c>
    </row>
    <row r="127" spans="1:23">
      <c r="A127" s="59" t="s">
        <v>153</v>
      </c>
      <c r="B127" s="69" t="s">
        <v>190</v>
      </c>
      <c r="C127" s="69" t="s">
        <v>171</v>
      </c>
      <c r="D127" s="40" t="s">
        <v>125</v>
      </c>
      <c r="E127" s="77" t="s">
        <v>129</v>
      </c>
      <c r="F127" s="31">
        <v>19</v>
      </c>
      <c r="G127" s="31">
        <v>16</v>
      </c>
      <c r="H127" s="31">
        <v>17</v>
      </c>
      <c r="I127" s="31">
        <v>52</v>
      </c>
      <c r="J127" s="31">
        <f t="shared" si="72"/>
        <v>5.2</v>
      </c>
      <c r="K127" s="31">
        <f t="shared" si="75"/>
        <v>17.333333333333332</v>
      </c>
      <c r="L127" s="31">
        <f t="shared" si="43"/>
        <v>34.666666666666664</v>
      </c>
      <c r="M127" s="189">
        <f t="shared" si="73"/>
        <v>57.2</v>
      </c>
      <c r="N127" s="252"/>
      <c r="O127" s="31">
        <v>16</v>
      </c>
      <c r="P127" s="31">
        <v>23</v>
      </c>
      <c r="Q127" s="227">
        <f t="shared" si="60"/>
        <v>19.066666666666666</v>
      </c>
      <c r="R127" s="191">
        <f t="shared" si="47"/>
        <v>38.133333333333333</v>
      </c>
      <c r="S127" s="191">
        <f t="shared" si="44"/>
        <v>-15.133333333333333</v>
      </c>
      <c r="T127" s="228">
        <f t="shared" si="45"/>
        <v>-0.33653846153846151</v>
      </c>
      <c r="U127" s="31">
        <f t="shared" si="76"/>
        <v>46.451612903225808</v>
      </c>
      <c r="V127" s="31">
        <f t="shared" si="61"/>
        <v>-10.748387096774195</v>
      </c>
      <c r="W127" s="149">
        <f t="shared" si="62"/>
        <v>-0.10669975186104216</v>
      </c>
    </row>
    <row r="128" spans="1:23">
      <c r="A128" s="59" t="s">
        <v>153</v>
      </c>
      <c r="B128" s="69" t="s">
        <v>190</v>
      </c>
      <c r="C128" s="69" t="s">
        <v>171</v>
      </c>
      <c r="D128" s="40" t="s">
        <v>125</v>
      </c>
      <c r="E128" s="77" t="s">
        <v>130</v>
      </c>
      <c r="F128" s="31">
        <v>5</v>
      </c>
      <c r="G128" s="31">
        <v>6</v>
      </c>
      <c r="H128" s="31">
        <v>5</v>
      </c>
      <c r="I128" s="31">
        <v>16</v>
      </c>
      <c r="J128" s="31">
        <f t="shared" si="72"/>
        <v>1.6</v>
      </c>
      <c r="K128" s="31">
        <f t="shared" si="75"/>
        <v>5.333333333333333</v>
      </c>
      <c r="L128" s="31">
        <f t="shared" si="43"/>
        <v>10.666666666666666</v>
      </c>
      <c r="M128" s="189">
        <f t="shared" si="73"/>
        <v>17.600000000000001</v>
      </c>
      <c r="N128" s="252"/>
      <c r="O128" s="31">
        <v>8</v>
      </c>
      <c r="P128" s="31">
        <v>3</v>
      </c>
      <c r="Q128" s="227">
        <f t="shared" si="60"/>
        <v>5.8666666666666671</v>
      </c>
      <c r="R128" s="191">
        <f t="shared" si="47"/>
        <v>11.733333333333334</v>
      </c>
      <c r="S128" s="191">
        <f t="shared" si="44"/>
        <v>-8.7333333333333343</v>
      </c>
      <c r="T128" s="228">
        <f t="shared" si="45"/>
        <v>-0.71875</v>
      </c>
      <c r="U128" s="31">
        <f t="shared" si="76"/>
        <v>23.225806451612904</v>
      </c>
      <c r="V128" s="31">
        <f t="shared" si="61"/>
        <v>5.6258064516129025</v>
      </c>
      <c r="W128" s="149">
        <f t="shared" si="62"/>
        <v>0.45161290322580649</v>
      </c>
    </row>
    <row r="129" spans="1:23" ht="15" thickBot="1">
      <c r="A129" s="59" t="s">
        <v>153</v>
      </c>
      <c r="B129" s="69" t="s">
        <v>190</v>
      </c>
      <c r="C129" s="69" t="s">
        <v>171</v>
      </c>
      <c r="D129" s="40" t="s">
        <v>125</v>
      </c>
      <c r="E129" s="77" t="s">
        <v>131</v>
      </c>
      <c r="F129" s="31">
        <v>37</v>
      </c>
      <c r="G129" s="31">
        <v>39</v>
      </c>
      <c r="H129" s="31">
        <v>45</v>
      </c>
      <c r="I129" s="31">
        <v>121</v>
      </c>
      <c r="J129" s="31">
        <f t="shared" si="72"/>
        <v>12.100000000000001</v>
      </c>
      <c r="K129" s="31">
        <f t="shared" si="75"/>
        <v>40.333333333333336</v>
      </c>
      <c r="L129" s="31">
        <f t="shared" si="43"/>
        <v>80.666666666666671</v>
      </c>
      <c r="M129" s="189">
        <f t="shared" si="73"/>
        <v>133.1</v>
      </c>
      <c r="N129" s="252"/>
      <c r="O129" s="31">
        <v>30</v>
      </c>
      <c r="P129" s="31">
        <v>50</v>
      </c>
      <c r="Q129" s="227">
        <f t="shared" si="60"/>
        <v>44.366666666666667</v>
      </c>
      <c r="R129" s="191">
        <f t="shared" si="47"/>
        <v>88.733333333333334</v>
      </c>
      <c r="S129" s="191">
        <f t="shared" si="44"/>
        <v>-38.733333333333334</v>
      </c>
      <c r="T129" s="228">
        <f t="shared" si="45"/>
        <v>-0.38016528925619836</v>
      </c>
      <c r="U129" s="31">
        <f t="shared" si="76"/>
        <v>87.096774193548384</v>
      </c>
      <c r="V129" s="31">
        <f t="shared" si="61"/>
        <v>-46.00322580645161</v>
      </c>
      <c r="W129" s="149">
        <f t="shared" si="62"/>
        <v>-0.28019194881364973</v>
      </c>
    </row>
    <row r="130" spans="1:23" ht="15" thickBot="1">
      <c r="A130" s="85" t="s">
        <v>151</v>
      </c>
      <c r="B130" s="85" t="s">
        <v>163</v>
      </c>
      <c r="C130" s="86" t="s">
        <v>191</v>
      </c>
      <c r="D130" s="87" t="s">
        <v>136</v>
      </c>
      <c r="E130" s="88" t="s">
        <v>1</v>
      </c>
      <c r="F130" s="37">
        <f>SUM(F131:F137)</f>
        <v>81</v>
      </c>
      <c r="G130" s="37">
        <f t="shared" ref="G130:I130" si="77">SUM(G131:G137)</f>
        <v>67</v>
      </c>
      <c r="H130" s="37">
        <f t="shared" si="77"/>
        <v>60</v>
      </c>
      <c r="I130" s="37">
        <f t="shared" si="77"/>
        <v>208</v>
      </c>
      <c r="J130" s="37">
        <f t="shared" si="72"/>
        <v>20.8</v>
      </c>
      <c r="K130" s="37">
        <f>SUM(K131:K137)</f>
        <v>69.333333333333329</v>
      </c>
      <c r="L130" s="37">
        <f t="shared" si="43"/>
        <v>138.66666666666666</v>
      </c>
      <c r="M130" s="97">
        <f t="shared" si="73"/>
        <v>228.8</v>
      </c>
      <c r="N130" s="253"/>
      <c r="O130" s="37">
        <f>SUM(O131:O137)</f>
        <v>66</v>
      </c>
      <c r="P130" s="37">
        <f>SUM(P131:P137)</f>
        <v>138</v>
      </c>
      <c r="Q130" s="104">
        <f t="shared" si="60"/>
        <v>76.266666666666666</v>
      </c>
      <c r="R130" s="97">
        <f t="shared" si="47"/>
        <v>152.53333333333333</v>
      </c>
      <c r="S130" s="97">
        <f t="shared" si="44"/>
        <v>-14.533333333333331</v>
      </c>
      <c r="T130" s="230">
        <f t="shared" si="45"/>
        <v>-4.8076923076922394E-3</v>
      </c>
      <c r="U130" s="37">
        <f>SUM(U131:U137)</f>
        <v>191.61290322580643</v>
      </c>
      <c r="V130" s="37">
        <f t="shared" si="61"/>
        <v>-37.187096774193577</v>
      </c>
      <c r="W130" s="150">
        <f t="shared" si="62"/>
        <v>-7.8784119106699829E-2</v>
      </c>
    </row>
    <row r="131" spans="1:23">
      <c r="A131" s="55" t="s">
        <v>151</v>
      </c>
      <c r="B131" s="55" t="s">
        <v>163</v>
      </c>
      <c r="C131" s="67" t="s">
        <v>171</v>
      </c>
      <c r="D131" s="39" t="s">
        <v>136</v>
      </c>
      <c r="E131" s="73" t="s">
        <v>137</v>
      </c>
      <c r="F131" s="25">
        <v>15</v>
      </c>
      <c r="G131" s="25">
        <v>9</v>
      </c>
      <c r="H131" s="25">
        <v>10</v>
      </c>
      <c r="I131" s="25">
        <v>34</v>
      </c>
      <c r="J131" s="25">
        <f t="shared" si="72"/>
        <v>3.4000000000000004</v>
      </c>
      <c r="K131" s="25">
        <f t="shared" ref="K131:K137" si="78">SUM(F131+G131+H131)/3</f>
        <v>11.333333333333334</v>
      </c>
      <c r="L131" s="25">
        <f t="shared" si="43"/>
        <v>22.666666666666668</v>
      </c>
      <c r="M131" s="191">
        <f t="shared" si="73"/>
        <v>37.4</v>
      </c>
      <c r="N131" s="252"/>
      <c r="O131" s="25">
        <v>7</v>
      </c>
      <c r="P131" s="25">
        <v>22</v>
      </c>
      <c r="Q131" s="227">
        <f t="shared" si="60"/>
        <v>12.466666666666667</v>
      </c>
      <c r="R131" s="191">
        <f t="shared" si="47"/>
        <v>24.933333333333334</v>
      </c>
      <c r="S131" s="191">
        <f t="shared" si="44"/>
        <v>-2.9333333333333336</v>
      </c>
      <c r="T131" s="228">
        <f t="shared" si="45"/>
        <v>-2.9411764705882405E-2</v>
      </c>
      <c r="U131" s="25">
        <f t="shared" ref="U131:U137" si="79">SUM((O131/31)*90)</f>
        <v>20.322580645161288</v>
      </c>
      <c r="V131" s="25">
        <f t="shared" si="61"/>
        <v>-17.07741935483871</v>
      </c>
      <c r="W131" s="149">
        <f t="shared" si="62"/>
        <v>-0.4022770398481974</v>
      </c>
    </row>
    <row r="132" spans="1:23">
      <c r="A132" s="55" t="s">
        <v>151</v>
      </c>
      <c r="B132" s="55" t="s">
        <v>163</v>
      </c>
      <c r="C132" s="67" t="s">
        <v>171</v>
      </c>
      <c r="D132" s="39" t="s">
        <v>136</v>
      </c>
      <c r="E132" s="73" t="s">
        <v>138</v>
      </c>
      <c r="F132" s="25">
        <v>23</v>
      </c>
      <c r="G132" s="25">
        <v>13</v>
      </c>
      <c r="H132" s="25">
        <v>10</v>
      </c>
      <c r="I132" s="25">
        <v>46</v>
      </c>
      <c r="J132" s="25">
        <f t="shared" si="72"/>
        <v>4.6000000000000005</v>
      </c>
      <c r="K132" s="25">
        <f t="shared" si="78"/>
        <v>15.333333333333334</v>
      </c>
      <c r="L132" s="25">
        <f t="shared" si="43"/>
        <v>30.666666666666668</v>
      </c>
      <c r="M132" s="191">
        <f t="shared" si="73"/>
        <v>50.6</v>
      </c>
      <c r="N132" s="252"/>
      <c r="O132" s="25">
        <v>17</v>
      </c>
      <c r="P132" s="25">
        <v>23</v>
      </c>
      <c r="Q132" s="227">
        <f t="shared" si="60"/>
        <v>16.866666666666667</v>
      </c>
      <c r="R132" s="191">
        <f t="shared" si="47"/>
        <v>33.733333333333334</v>
      </c>
      <c r="S132" s="191">
        <f t="shared" si="44"/>
        <v>-10.733333333333334</v>
      </c>
      <c r="T132" s="228">
        <f t="shared" si="45"/>
        <v>-0.25000000000000006</v>
      </c>
      <c r="U132" s="25">
        <f t="shared" si="79"/>
        <v>49.354838709677416</v>
      </c>
      <c r="V132" s="25">
        <f t="shared" si="61"/>
        <v>-1.245161290322585</v>
      </c>
      <c r="W132" s="149">
        <f t="shared" si="62"/>
        <v>7.2931276297335132E-2</v>
      </c>
    </row>
    <row r="133" spans="1:23">
      <c r="A133" s="55" t="s">
        <v>151</v>
      </c>
      <c r="B133" s="55" t="s">
        <v>163</v>
      </c>
      <c r="C133" s="67" t="s">
        <v>171</v>
      </c>
      <c r="D133" s="39" t="s">
        <v>136</v>
      </c>
      <c r="E133" s="73" t="s">
        <v>139</v>
      </c>
      <c r="F133" s="25">
        <v>12</v>
      </c>
      <c r="G133" s="25">
        <v>10</v>
      </c>
      <c r="H133" s="25">
        <v>12</v>
      </c>
      <c r="I133" s="25">
        <v>34</v>
      </c>
      <c r="J133" s="25">
        <f t="shared" si="72"/>
        <v>3.4000000000000004</v>
      </c>
      <c r="K133" s="25">
        <f t="shared" si="78"/>
        <v>11.333333333333334</v>
      </c>
      <c r="L133" s="25">
        <f t="shared" si="43"/>
        <v>22.666666666666668</v>
      </c>
      <c r="M133" s="191">
        <f t="shared" si="73"/>
        <v>37.4</v>
      </c>
      <c r="N133" s="252"/>
      <c r="O133" s="25">
        <v>16</v>
      </c>
      <c r="P133" s="25">
        <v>39</v>
      </c>
      <c r="Q133" s="227">
        <f t="shared" ref="Q133:Q138" si="80">M133/3</f>
        <v>12.466666666666667</v>
      </c>
      <c r="R133" s="191">
        <f t="shared" si="47"/>
        <v>24.933333333333334</v>
      </c>
      <c r="S133" s="191">
        <f t="shared" si="44"/>
        <v>14.066666666666666</v>
      </c>
      <c r="T133" s="228">
        <f t="shared" si="45"/>
        <v>0.72058823529411753</v>
      </c>
      <c r="U133" s="25">
        <f t="shared" si="79"/>
        <v>46.451612903225808</v>
      </c>
      <c r="V133" s="25">
        <f t="shared" ref="V133:V164" si="81">SUM(U133-M133)</f>
        <v>9.0516129032258092</v>
      </c>
      <c r="W133" s="149">
        <f t="shared" ref="W133:W138" si="82">SUM(U133-I133)/I133</f>
        <v>0.36622390891840612</v>
      </c>
    </row>
    <row r="134" spans="1:23">
      <c r="A134" s="55" t="s">
        <v>151</v>
      </c>
      <c r="B134" s="55" t="s">
        <v>163</v>
      </c>
      <c r="C134" s="67" t="s">
        <v>171</v>
      </c>
      <c r="D134" s="39" t="s">
        <v>136</v>
      </c>
      <c r="E134" s="73" t="s">
        <v>140</v>
      </c>
      <c r="F134" s="25">
        <v>8</v>
      </c>
      <c r="G134" s="25">
        <v>14</v>
      </c>
      <c r="H134" s="25">
        <v>6</v>
      </c>
      <c r="I134" s="25">
        <v>28</v>
      </c>
      <c r="J134" s="25">
        <f t="shared" si="72"/>
        <v>2.8000000000000003</v>
      </c>
      <c r="K134" s="25">
        <f t="shared" si="78"/>
        <v>9.3333333333333339</v>
      </c>
      <c r="L134" s="25">
        <f t="shared" ref="L134:L138" si="83">K134*2</f>
        <v>18.666666666666668</v>
      </c>
      <c r="M134" s="191">
        <f t="shared" si="73"/>
        <v>30.8</v>
      </c>
      <c r="N134" s="252"/>
      <c r="O134" s="25">
        <v>4</v>
      </c>
      <c r="P134" s="25">
        <v>10</v>
      </c>
      <c r="Q134" s="227">
        <f t="shared" si="80"/>
        <v>10.266666666666667</v>
      </c>
      <c r="R134" s="191">
        <f t="shared" si="47"/>
        <v>20.533333333333335</v>
      </c>
      <c r="S134" s="191">
        <f t="shared" ref="S134:S138" si="84">SUM(P134-R134)</f>
        <v>-10.533333333333335</v>
      </c>
      <c r="T134" s="228">
        <f t="shared" ref="T134:T138" si="85">SUM(P134-L134)/L134</f>
        <v>-0.4642857142857143</v>
      </c>
      <c r="U134" s="25">
        <f t="shared" si="79"/>
        <v>11.612903225806452</v>
      </c>
      <c r="V134" s="25">
        <f t="shared" si="81"/>
        <v>-19.187096774193549</v>
      </c>
      <c r="W134" s="149">
        <f t="shared" si="82"/>
        <v>-0.58525345622119818</v>
      </c>
    </row>
    <row r="135" spans="1:23">
      <c r="A135" s="55" t="s">
        <v>151</v>
      </c>
      <c r="B135" s="55" t="s">
        <v>163</v>
      </c>
      <c r="C135" s="67" t="s">
        <v>171</v>
      </c>
      <c r="D135" s="39" t="s">
        <v>136</v>
      </c>
      <c r="E135" s="73" t="s">
        <v>141</v>
      </c>
      <c r="F135" s="25">
        <v>8</v>
      </c>
      <c r="G135" s="25">
        <v>9</v>
      </c>
      <c r="H135" s="25">
        <v>9</v>
      </c>
      <c r="I135" s="25">
        <v>26</v>
      </c>
      <c r="J135" s="25">
        <f t="shared" si="72"/>
        <v>2.6</v>
      </c>
      <c r="K135" s="25">
        <f t="shared" si="78"/>
        <v>8.6666666666666661</v>
      </c>
      <c r="L135" s="25">
        <f t="shared" si="83"/>
        <v>17.333333333333332</v>
      </c>
      <c r="M135" s="191">
        <f t="shared" si="73"/>
        <v>28.6</v>
      </c>
      <c r="N135" s="252"/>
      <c r="O135" s="25">
        <v>6</v>
      </c>
      <c r="P135" s="25">
        <v>19</v>
      </c>
      <c r="Q135" s="227">
        <f t="shared" si="80"/>
        <v>9.5333333333333332</v>
      </c>
      <c r="R135" s="191">
        <f t="shared" si="47"/>
        <v>19.066666666666666</v>
      </c>
      <c r="S135" s="191">
        <f t="shared" si="84"/>
        <v>-6.666666666666643E-2</v>
      </c>
      <c r="T135" s="228">
        <f t="shared" si="85"/>
        <v>9.6153846153846229E-2</v>
      </c>
      <c r="U135" s="25">
        <f t="shared" si="79"/>
        <v>17.419354838709676</v>
      </c>
      <c r="V135" s="25">
        <f t="shared" si="81"/>
        <v>-11.180645161290325</v>
      </c>
      <c r="W135" s="149">
        <f t="shared" si="82"/>
        <v>-0.3300248138957817</v>
      </c>
    </row>
    <row r="136" spans="1:23">
      <c r="A136" s="55" t="s">
        <v>151</v>
      </c>
      <c r="B136" s="55" t="s">
        <v>163</v>
      </c>
      <c r="C136" s="67" t="s">
        <v>171</v>
      </c>
      <c r="D136" s="39" t="s">
        <v>136</v>
      </c>
      <c r="E136" s="73" t="s">
        <v>142</v>
      </c>
      <c r="F136" s="25">
        <v>12</v>
      </c>
      <c r="G136" s="25">
        <v>8</v>
      </c>
      <c r="H136" s="25">
        <v>10</v>
      </c>
      <c r="I136" s="25">
        <v>30</v>
      </c>
      <c r="J136" s="25">
        <f t="shared" si="72"/>
        <v>3</v>
      </c>
      <c r="K136" s="25">
        <f t="shared" si="78"/>
        <v>10</v>
      </c>
      <c r="L136" s="25">
        <f t="shared" si="83"/>
        <v>20</v>
      </c>
      <c r="M136" s="191">
        <f t="shared" si="73"/>
        <v>33</v>
      </c>
      <c r="N136" s="252"/>
      <c r="O136" s="25">
        <v>8</v>
      </c>
      <c r="P136" s="25">
        <v>15</v>
      </c>
      <c r="Q136" s="227">
        <f t="shared" si="80"/>
        <v>11</v>
      </c>
      <c r="R136" s="191">
        <f t="shared" ref="R136:R138" si="86">Q136*2</f>
        <v>22</v>
      </c>
      <c r="S136" s="191">
        <f t="shared" si="84"/>
        <v>-7</v>
      </c>
      <c r="T136" s="228">
        <f t="shared" si="85"/>
        <v>-0.25</v>
      </c>
      <c r="U136" s="25">
        <f t="shared" si="79"/>
        <v>23.225806451612904</v>
      </c>
      <c r="V136" s="25">
        <f t="shared" si="81"/>
        <v>-9.7741935483870961</v>
      </c>
      <c r="W136" s="149">
        <f t="shared" si="82"/>
        <v>-0.22580645161290319</v>
      </c>
    </row>
    <row r="137" spans="1:23" ht="15" thickBot="1">
      <c r="A137" s="56" t="s">
        <v>151</v>
      </c>
      <c r="B137" s="56" t="s">
        <v>163</v>
      </c>
      <c r="C137" s="68" t="s">
        <v>171</v>
      </c>
      <c r="D137" s="39" t="s">
        <v>136</v>
      </c>
      <c r="E137" s="73" t="s">
        <v>143</v>
      </c>
      <c r="F137" s="25">
        <v>3</v>
      </c>
      <c r="G137" s="25">
        <v>4</v>
      </c>
      <c r="H137" s="25">
        <v>3</v>
      </c>
      <c r="I137" s="25">
        <v>10</v>
      </c>
      <c r="J137" s="25">
        <f t="shared" si="72"/>
        <v>1</v>
      </c>
      <c r="K137" s="25">
        <f t="shared" si="78"/>
        <v>3.3333333333333335</v>
      </c>
      <c r="L137" s="25">
        <f t="shared" si="83"/>
        <v>6.666666666666667</v>
      </c>
      <c r="M137" s="191">
        <f t="shared" si="73"/>
        <v>11</v>
      </c>
      <c r="N137" s="252"/>
      <c r="O137" s="25">
        <v>8</v>
      </c>
      <c r="P137" s="25">
        <v>10</v>
      </c>
      <c r="Q137" s="227">
        <f t="shared" si="80"/>
        <v>3.6666666666666665</v>
      </c>
      <c r="R137" s="191">
        <f t="shared" si="86"/>
        <v>7.333333333333333</v>
      </c>
      <c r="S137" s="191">
        <f t="shared" si="84"/>
        <v>2.666666666666667</v>
      </c>
      <c r="T137" s="228">
        <f t="shared" si="85"/>
        <v>0.49999999999999994</v>
      </c>
      <c r="U137" s="25">
        <f t="shared" si="79"/>
        <v>23.225806451612904</v>
      </c>
      <c r="V137" s="25">
        <f t="shared" si="81"/>
        <v>12.225806451612904</v>
      </c>
      <c r="W137" s="149">
        <f t="shared" si="82"/>
        <v>1.3225806451612905</v>
      </c>
    </row>
    <row r="138" spans="1:23" ht="15" thickBot="1">
      <c r="B138" s="72"/>
      <c r="C138" s="72"/>
      <c r="D138" s="144" t="s">
        <v>1</v>
      </c>
      <c r="E138" s="145"/>
      <c r="F138" s="24">
        <f>SUM(F5+F17+F27+F32+F41+F48+F53+F57+F61+F69+F76+F86+F90+F95+F103+F111+F117+F123+F130)</f>
        <v>1835</v>
      </c>
      <c r="G138" s="24">
        <f>SUM(G5+G17+G27+G32+G41+G48+G53+G57+G61+G69+G76+G86+G90+G95+G103+G111+G117+G123+G130)</f>
        <v>1784</v>
      </c>
      <c r="H138" s="24">
        <f>SUM(H5+H17+H27+H32+H41+H48+H53+H57+H61+H69+H76+H86+H90+H95+H103+H111+H117+H123+H130)</f>
        <v>2025</v>
      </c>
      <c r="I138" s="24">
        <f>SUM(I5+I17+I27+I32+I41+I48+I53+I57+I61+I69+I76+I86+I90+I95+I103+I111+I117+I123+I130)</f>
        <v>5644</v>
      </c>
      <c r="J138" s="38">
        <f t="shared" si="72"/>
        <v>564.4</v>
      </c>
      <c r="K138" s="37">
        <f>SUM(K5+K17+K27+K32+K41+K48+K53+K57+K61+K69+K76+K86+K90+K95+K103+K111+K117+K123+K130)</f>
        <v>1881.3333333333333</v>
      </c>
      <c r="L138" s="37">
        <f t="shared" si="83"/>
        <v>3762.6666666666665</v>
      </c>
      <c r="M138" s="37">
        <f t="shared" ref="M138:P138" si="87">SUM(M5+M17+M27+M32+M41+M48+M53+M57+M61+M69+M76+M86+M90+M95+M103+M111+M117+M123+M130)</f>
        <v>6208.8</v>
      </c>
      <c r="N138" s="37">
        <f t="shared" si="87"/>
        <v>0</v>
      </c>
      <c r="O138" s="37">
        <f t="shared" si="87"/>
        <v>2014</v>
      </c>
      <c r="P138" s="37">
        <f t="shared" si="87"/>
        <v>3554</v>
      </c>
      <c r="Q138" s="104">
        <f t="shared" si="80"/>
        <v>2069.6</v>
      </c>
      <c r="R138" s="24">
        <f t="shared" si="86"/>
        <v>4139.2</v>
      </c>
      <c r="S138" s="24">
        <f t="shared" si="84"/>
        <v>-585.19999999999982</v>
      </c>
      <c r="T138" s="229">
        <f t="shared" si="85"/>
        <v>-5.5457122608079341E-2</v>
      </c>
      <c r="U138" s="24">
        <f>SUM(U5+U17+U27+U32+U41+U48+U53+U57+U61+U69+U76+U86+U90+U95+U103+U111+U117+U123+U130)</f>
        <v>5847.0967741935492</v>
      </c>
      <c r="V138" s="24">
        <f t="shared" si="81"/>
        <v>-361.70322580645097</v>
      </c>
      <c r="W138" s="150">
        <f t="shared" si="82"/>
        <v>3.5984545392195109E-2</v>
      </c>
    </row>
  </sheetData>
  <autoFilter ref="A4:M4" xr:uid="{F9FB81E2-FA3A-4CF0-B125-C663F22FA1EA}">
    <sortState xmlns:xlrd2="http://schemas.microsoft.com/office/spreadsheetml/2017/richdata2" ref="A5:M141">
      <sortCondition ref="B4"/>
    </sortState>
  </autoFilter>
  <mergeCells count="1">
    <mergeCell ref="A1:S1"/>
  </mergeCells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EA6DC-837E-420A-AA21-16A2310252A1}">
  <dimension ref="A1:W23"/>
  <sheetViews>
    <sheetView topLeftCell="D1" workbookViewId="0">
      <selection activeCell="K35" sqref="K35"/>
    </sheetView>
  </sheetViews>
  <sheetFormatPr defaultRowHeight="14.5"/>
  <cols>
    <col min="1" max="1" width="11.90625" hidden="1" customWidth="1"/>
    <col min="2" max="2" width="13" hidden="1" customWidth="1"/>
    <col min="3" max="3" width="20.1796875" hidden="1" customWidth="1"/>
    <col min="4" max="4" width="12.36328125" bestFit="1" customWidth="1"/>
    <col min="5" max="5" width="14.6328125" bestFit="1" customWidth="1"/>
    <col min="6" max="8" width="13.453125" hidden="1" customWidth="1"/>
    <col min="9" max="9" width="13.7265625" hidden="1" customWidth="1"/>
    <col min="10" max="10" width="12.7265625" customWidth="1"/>
    <col min="11" max="11" width="13.54296875" customWidth="1"/>
    <col min="12" max="12" width="15.81640625" hidden="1" customWidth="1"/>
    <col min="13" max="13" width="6.36328125" hidden="1" customWidth="1"/>
    <col min="14" max="14" width="17.1796875" bestFit="1" customWidth="1"/>
    <col min="15" max="15" width="14.54296875" customWidth="1"/>
    <col min="16" max="16" width="21" bestFit="1" customWidth="1"/>
    <col min="17" max="17" width="19" bestFit="1" customWidth="1"/>
    <col min="18" max="20" width="14.08984375" hidden="1" customWidth="1"/>
  </cols>
  <sheetData>
    <row r="1" spans="1:23" ht="35.5" thickBot="1">
      <c r="A1" s="271"/>
      <c r="B1" s="271"/>
      <c r="C1" s="271"/>
      <c r="D1" s="433" t="s">
        <v>150</v>
      </c>
      <c r="E1" s="434"/>
      <c r="F1" s="434"/>
      <c r="G1" s="434"/>
      <c r="H1" s="434"/>
      <c r="I1" s="434"/>
      <c r="J1" s="434"/>
      <c r="K1" s="434"/>
      <c r="L1" s="435"/>
      <c r="M1" s="185"/>
      <c r="N1" s="175"/>
      <c r="O1" s="175"/>
      <c r="P1" s="175"/>
      <c r="Q1" s="291"/>
    </row>
    <row r="2" spans="1:23" s="270" customFormat="1" ht="58.5" thickBot="1">
      <c r="A2" s="272" t="str" cm="1">
        <f t="array" ref="A2:W2">'Admits by Region'!A2:W2</f>
        <v>Division</v>
      </c>
      <c r="B2" s="272" t="str">
        <v>Region</v>
      </c>
      <c r="C2" s="287" t="str">
        <v>Regional Director</v>
      </c>
      <c r="D2" s="259" t="str">
        <v>State</v>
      </c>
      <c r="E2" s="260" t="str">
        <v>Center</v>
      </c>
      <c r="F2" s="259" t="str">
        <v>Outcomes</v>
      </c>
      <c r="G2" s="261" t="str">
        <v>Outcomes</v>
      </c>
      <c r="H2" s="261" t="str">
        <v>Outcomes</v>
      </c>
      <c r="I2" s="262" t="str">
        <v>90 day baseline</v>
      </c>
      <c r="J2" s="259" t="str">
        <v>Admit Goal by month</v>
      </c>
      <c r="K2" s="262" t="str">
        <v>Monthly avg admits</v>
      </c>
      <c r="L2" s="259" t="str">
        <v>2 month avg admits</v>
      </c>
      <c r="M2" s="259" t="str">
        <v>90 day goal</v>
      </c>
      <c r="N2" s="259">
        <v>0</v>
      </c>
      <c r="O2" s="259" t="str">
        <v>Month 1 Outcomes</v>
      </c>
      <c r="P2" s="259" t="str">
        <v>Month 1&amp;2 outcomes</v>
      </c>
      <c r="Q2" s="276" t="str">
        <v>Month 1&amp;2 outcomes</v>
      </c>
      <c r="R2" s="290" t="str">
        <v>Month 1&amp;2 goal</v>
      </c>
      <c r="S2" s="267" t="str">
        <v>Monthly growth</v>
      </c>
      <c r="T2" s="267" t="str">
        <v>Monthly growth %</v>
      </c>
      <c r="U2" s="270" t="str">
        <v>Projection 90 day</v>
      </c>
      <c r="V2" s="270" t="str">
        <v>Projection vs outcomes</v>
      </c>
      <c r="W2" s="270" t="str">
        <v>Growth % projection</v>
      </c>
    </row>
    <row r="3" spans="1:23" ht="29.5" thickBot="1">
      <c r="A3" s="277" t="str" cm="1">
        <f t="array" ref="A3:W3">'Admits by Region'!A3:W3</f>
        <v>Date - Month</v>
      </c>
      <c r="B3" s="277" t="str">
        <v>Date - Month</v>
      </c>
      <c r="C3" s="277" t="str">
        <v>Date - Month</v>
      </c>
      <c r="D3" s="280" t="str">
        <v>Date - Month</v>
      </c>
      <c r="E3" s="278" t="str">
        <v xml:space="preserve">Center </v>
      </c>
      <c r="F3" s="280" t="str">
        <v>June</v>
      </c>
      <c r="G3" s="281" t="str">
        <v>July</v>
      </c>
      <c r="H3" s="281" t="str">
        <v>August</v>
      </c>
      <c r="I3" s="282" t="str">
        <v>Total</v>
      </c>
      <c r="J3" s="283" t="str">
        <v xml:space="preserve">Sept 12 - Dec 12 </v>
      </c>
      <c r="K3" s="284" t="str">
        <v>Sept - Aug Avg</v>
      </c>
      <c r="L3" s="280" t="str">
        <v>formula data for month 2 outcomes</v>
      </c>
      <c r="M3" s="280" t="str">
        <v>Sept 12 - Dec 12</v>
      </c>
      <c r="N3" s="280">
        <v>0</v>
      </c>
      <c r="O3" s="280" t="str">
        <v>Sept 12 - Oct 12</v>
      </c>
      <c r="P3" s="280" t="str">
        <v>Sept 12 - Nov 12</v>
      </c>
      <c r="Q3" s="279" t="str">
        <v>Sept 12 - Oct 12</v>
      </c>
      <c r="R3" s="291" t="str">
        <v>Sept 12 - Nov 12</v>
      </c>
      <c r="S3" s="176" t="str">
        <v>Sept 12 - Nov 12 act vs goal</v>
      </c>
      <c r="T3" s="176" t="str">
        <v>Sept 12 - Nov 12 act vs goal</v>
      </c>
      <c r="U3" t="str">
        <v>Sept 12 - Dec 12</v>
      </c>
      <c r="V3" t="str">
        <v>Sept 12 - Dec 12</v>
      </c>
      <c r="W3" t="str">
        <v>Sept 12 - Dec 12</v>
      </c>
    </row>
    <row r="4" spans="1:23" s="274" customFormat="1" ht="72.5">
      <c r="A4" s="297" t="str">
        <f>'Admits by Region'!A4</f>
        <v>Divison</v>
      </c>
      <c r="B4" s="298" t="str">
        <f>'Admits by Region'!B4</f>
        <v>Region</v>
      </c>
      <c r="C4" s="299" t="str">
        <f>'Admits by Region'!C4</f>
        <v>Regional Director</v>
      </c>
      <c r="D4" s="300" t="str" cm="1">
        <f t="array" ref="D4:W4">'Admits by Region'!D4:W4</f>
        <v>Region</v>
      </c>
      <c r="E4" s="301" t="str">
        <v>ClinicName</v>
      </c>
      <c r="F4" s="301" t="str">
        <v>Pat Count</v>
      </c>
      <c r="G4" s="301" t="str">
        <v>Pat Count</v>
      </c>
      <c r="H4" s="301" t="str">
        <v>Pat Count</v>
      </c>
      <c r="I4" s="302" t="str">
        <v>Pat Count</v>
      </c>
      <c r="J4" s="301" t="str">
        <v>10% growth goal</v>
      </c>
      <c r="K4" s="298" t="str">
        <v>Jun - Aug avg</v>
      </c>
      <c r="L4" s="301">
        <v>0</v>
      </c>
      <c r="M4" s="301" t="str">
        <v>Total Patient Count Goal</v>
      </c>
      <c r="N4" s="301">
        <v>0</v>
      </c>
      <c r="O4" s="301" t="str">
        <v>Pat Count</v>
      </c>
      <c r="P4" s="303" t="str">
        <v>Patient Count</v>
      </c>
      <c r="Q4" s="304" t="str">
        <v>Sept 12 - Oct 12 overall goal</v>
      </c>
      <c r="R4" s="292" t="str">
        <v>2 month goal</v>
      </c>
      <c r="S4" s="273" t="str">
        <v>Net +/- admissions</v>
      </c>
      <c r="T4" s="275" t="str">
        <v>Percentage by growth</v>
      </c>
      <c r="U4" s="274" t="str">
        <v>Pat Count</v>
      </c>
      <c r="V4" s="274" t="str">
        <v>Pat Count</v>
      </c>
      <c r="W4" s="274" t="str">
        <v>Pat Count</v>
      </c>
    </row>
    <row r="5" spans="1:23">
      <c r="A5" s="170" t="str" cm="1">
        <f t="array" ref="A5:W5">'Admits by Region'!A90:W90</f>
        <v>West</v>
      </c>
      <c r="B5" s="151" t="str">
        <v>RD Minnesota</v>
      </c>
      <c r="C5" s="288" t="str">
        <v>Brian Sowada</v>
      </c>
      <c r="D5" s="170" t="str">
        <v>MN</v>
      </c>
      <c r="E5" s="151" t="str">
        <v>Total</v>
      </c>
      <c r="F5" s="151">
        <v>82</v>
      </c>
      <c r="G5" s="151">
        <v>105</v>
      </c>
      <c r="H5" s="151">
        <v>130</v>
      </c>
      <c r="I5" s="151">
        <v>317</v>
      </c>
      <c r="J5" s="163">
        <v>31.700000000000003</v>
      </c>
      <c r="K5" s="163">
        <v>105.66666666666667</v>
      </c>
      <c r="L5" s="163">
        <v>211.33333333333334</v>
      </c>
      <c r="M5" s="151">
        <v>348.7</v>
      </c>
      <c r="N5" s="163">
        <v>0</v>
      </c>
      <c r="O5" s="163">
        <v>191</v>
      </c>
      <c r="P5" s="285">
        <v>213</v>
      </c>
      <c r="Q5" s="295">
        <v>116.23333333333333</v>
      </c>
      <c r="R5" s="293">
        <v>232.46666666666667</v>
      </c>
      <c r="S5" s="163">
        <v>-19.466666666666669</v>
      </c>
      <c r="T5" s="171">
        <v>7.8864353312302383E-3</v>
      </c>
      <c r="U5">
        <v>554.51612903225805</v>
      </c>
      <c r="V5">
        <v>205.81612903225806</v>
      </c>
      <c r="W5">
        <v>0.74926223669482039</v>
      </c>
    </row>
    <row r="6" spans="1:23">
      <c r="A6" s="172" t="str" cm="1">
        <f t="array" ref="A6:W6">'Admits by Region'!A5:W5</f>
        <v>Central</v>
      </c>
      <c r="B6" s="161" t="str">
        <v>RD AL</v>
      </c>
      <c r="C6" s="289" t="str">
        <v>RD</v>
      </c>
      <c r="D6" s="170" t="str">
        <v>AL</v>
      </c>
      <c r="E6" s="151" t="str">
        <v>Total</v>
      </c>
      <c r="F6" s="151">
        <v>149</v>
      </c>
      <c r="G6" s="151">
        <v>156</v>
      </c>
      <c r="H6" s="151">
        <v>199</v>
      </c>
      <c r="I6" s="162">
        <v>504</v>
      </c>
      <c r="J6" s="163">
        <v>50.400000000000006</v>
      </c>
      <c r="K6" s="164">
        <v>167.99999999999997</v>
      </c>
      <c r="L6" s="163">
        <v>335.99999999999994</v>
      </c>
      <c r="M6" s="151">
        <v>554.4</v>
      </c>
      <c r="N6" s="163">
        <v>0</v>
      </c>
      <c r="O6" s="163">
        <v>207</v>
      </c>
      <c r="P6" s="285">
        <v>357</v>
      </c>
      <c r="Q6" s="295">
        <v>184.79999999999998</v>
      </c>
      <c r="R6" s="293">
        <v>369.59999999999997</v>
      </c>
      <c r="S6" s="163">
        <v>-12.599999999999966</v>
      </c>
      <c r="T6" s="171">
        <v>6.250000000000018E-2</v>
      </c>
      <c r="U6">
        <v>600.9677419354839</v>
      </c>
      <c r="V6">
        <v>46.567741935483923</v>
      </c>
      <c r="W6">
        <v>0.19239631336405535</v>
      </c>
    </row>
    <row r="7" spans="1:23">
      <c r="A7" s="170" t="str" cm="1">
        <f t="array" ref="A7:W7">'Admits by Region'!A86:W86</f>
        <v>East</v>
      </c>
      <c r="B7" s="151" t="str">
        <v>RD MI</v>
      </c>
      <c r="C7" s="288" t="str">
        <v xml:space="preserve">Mandy Malone-White </v>
      </c>
      <c r="D7" s="170" t="str">
        <v>MI</v>
      </c>
      <c r="E7" s="151" t="str">
        <v>Total</v>
      </c>
      <c r="F7" s="151">
        <v>14</v>
      </c>
      <c r="G7" s="151">
        <v>15</v>
      </c>
      <c r="H7" s="151">
        <v>14</v>
      </c>
      <c r="I7" s="151">
        <v>43</v>
      </c>
      <c r="J7" s="163">
        <v>4.3</v>
      </c>
      <c r="K7" s="163">
        <v>14.333333333333334</v>
      </c>
      <c r="L7" s="163">
        <v>28.666666666666668</v>
      </c>
      <c r="M7" s="151">
        <v>47.3</v>
      </c>
      <c r="N7" s="163">
        <v>0</v>
      </c>
      <c r="O7" s="163">
        <v>24</v>
      </c>
      <c r="P7" s="285">
        <v>37</v>
      </c>
      <c r="Q7" s="295">
        <v>15.766666666666666</v>
      </c>
      <c r="R7" s="293">
        <v>31.533333333333331</v>
      </c>
      <c r="S7" s="163">
        <v>5.4666666666666686</v>
      </c>
      <c r="T7" s="171">
        <v>0.29069767441860461</v>
      </c>
      <c r="U7">
        <v>69.677419354838719</v>
      </c>
      <c r="V7">
        <v>22.377419354838722</v>
      </c>
      <c r="W7">
        <v>0.620405101275319</v>
      </c>
    </row>
    <row r="8" spans="1:23">
      <c r="A8" s="170" t="str" cm="1">
        <f t="array" ref="A8:W8">'Admits by Region'!A41:W41</f>
        <v>West</v>
      </c>
      <c r="B8" s="151" t="str">
        <v xml:space="preserve">RD CO </v>
      </c>
      <c r="C8" s="288" t="str">
        <v>Danny Dounglomchunt</v>
      </c>
      <c r="D8" s="170" t="str">
        <v xml:space="preserve">CO </v>
      </c>
      <c r="E8" s="151" t="str">
        <v>Total</v>
      </c>
      <c r="F8" s="151">
        <v>140</v>
      </c>
      <c r="G8" s="151">
        <v>135</v>
      </c>
      <c r="H8" s="151">
        <v>153</v>
      </c>
      <c r="I8" s="151">
        <v>428</v>
      </c>
      <c r="J8" s="163">
        <v>42.800000000000004</v>
      </c>
      <c r="K8" s="163">
        <v>142.66666666666666</v>
      </c>
      <c r="L8" s="163">
        <v>285.33333333333331</v>
      </c>
      <c r="M8" s="151">
        <v>470.8</v>
      </c>
      <c r="N8" s="163">
        <v>0</v>
      </c>
      <c r="O8" s="163">
        <v>158</v>
      </c>
      <c r="P8" s="285">
        <v>275</v>
      </c>
      <c r="Q8" s="295">
        <v>156.93333333333334</v>
      </c>
      <c r="R8" s="293">
        <v>313.86666666666667</v>
      </c>
      <c r="S8" s="163">
        <v>-38.866666666666674</v>
      </c>
      <c r="T8" s="171">
        <v>-3.6214953271027972E-2</v>
      </c>
      <c r="U8">
        <v>458.70967741935482</v>
      </c>
      <c r="V8">
        <v>-12.090322580645193</v>
      </c>
      <c r="W8">
        <v>7.1751582755501919E-2</v>
      </c>
    </row>
    <row r="9" spans="1:23">
      <c r="A9" s="170" t="str" cm="1">
        <f t="array" ref="A9:W9">'Admits by Region'!A117:W117</f>
        <v>West</v>
      </c>
      <c r="B9" s="151" t="str">
        <v>RD S MO</v>
      </c>
      <c r="C9" s="288" t="str">
        <v>Pam Barrett</v>
      </c>
      <c r="D9" s="170" t="str">
        <v>S MO</v>
      </c>
      <c r="E9" s="151" t="str">
        <v>Total</v>
      </c>
      <c r="F9" s="151">
        <v>41</v>
      </c>
      <c r="G9" s="151">
        <v>49</v>
      </c>
      <c r="H9" s="151">
        <v>65</v>
      </c>
      <c r="I9" s="151">
        <v>155</v>
      </c>
      <c r="J9" s="163">
        <v>15.5</v>
      </c>
      <c r="K9" s="163">
        <v>51.666666666666671</v>
      </c>
      <c r="L9" s="163">
        <v>103.33333333333334</v>
      </c>
      <c r="M9" s="151">
        <v>170.5</v>
      </c>
      <c r="N9" s="163">
        <v>0</v>
      </c>
      <c r="O9" s="163">
        <v>56</v>
      </c>
      <c r="P9" s="285">
        <v>106</v>
      </c>
      <c r="Q9" s="295">
        <v>56.833333333333336</v>
      </c>
      <c r="R9" s="293">
        <v>113.66666666666667</v>
      </c>
      <c r="S9" s="163">
        <v>-7.6666666666666714</v>
      </c>
      <c r="T9" s="171">
        <v>2.5806451612903132E-2</v>
      </c>
      <c r="U9">
        <v>162.58064516129033</v>
      </c>
      <c r="V9">
        <v>-7.9193548387096655</v>
      </c>
      <c r="W9">
        <v>4.8907388137356997E-2</v>
      </c>
    </row>
    <row r="10" spans="1:23">
      <c r="A10" s="170" t="str" cm="1">
        <f t="array" ref="A10:W10">'Admits by Region'!A61:W61</f>
        <v>Central</v>
      </c>
      <c r="B10" s="151" t="str">
        <v xml:space="preserve">RD KY   </v>
      </c>
      <c r="C10" s="288" t="str">
        <v xml:space="preserve">Erin Rooks </v>
      </c>
      <c r="D10" s="170" t="str">
        <v>KY</v>
      </c>
      <c r="E10" s="151" t="str">
        <v>Total</v>
      </c>
      <c r="F10" s="151">
        <v>154</v>
      </c>
      <c r="G10" s="151">
        <v>159</v>
      </c>
      <c r="H10" s="151">
        <v>185</v>
      </c>
      <c r="I10" s="151">
        <v>498</v>
      </c>
      <c r="J10" s="163">
        <v>49.800000000000004</v>
      </c>
      <c r="K10" s="163">
        <v>166</v>
      </c>
      <c r="L10" s="163">
        <v>332</v>
      </c>
      <c r="M10" s="151">
        <v>547.79999999999995</v>
      </c>
      <c r="N10" s="163">
        <v>0</v>
      </c>
      <c r="O10" s="163">
        <v>181</v>
      </c>
      <c r="P10" s="285">
        <v>315</v>
      </c>
      <c r="Q10" s="295">
        <v>182.6</v>
      </c>
      <c r="R10" s="293">
        <v>365.2</v>
      </c>
      <c r="S10" s="163">
        <v>-50.199999999999989</v>
      </c>
      <c r="T10" s="171">
        <v>-5.1204819277108432E-2</v>
      </c>
      <c r="U10">
        <v>525.48387096774195</v>
      </c>
      <c r="V10">
        <v>-22.316129032258004</v>
      </c>
      <c r="W10">
        <v>5.5188495919160543E-2</v>
      </c>
    </row>
    <row r="11" spans="1:23">
      <c r="A11" s="170" t="str" cm="1">
        <f t="array" ref="A11:W11">'Admits by Region'!A123:W123</f>
        <v>East</v>
      </c>
      <c r="B11" s="151" t="str">
        <v>RD S VA</v>
      </c>
      <c r="C11" s="288" t="str">
        <v>Open</v>
      </c>
      <c r="D11" s="170" t="str">
        <v>S. VA</v>
      </c>
      <c r="E11" s="151" t="str">
        <v>Total</v>
      </c>
      <c r="F11" s="151">
        <v>110</v>
      </c>
      <c r="G11" s="151">
        <v>102</v>
      </c>
      <c r="H11" s="151">
        <v>112</v>
      </c>
      <c r="I11" s="151">
        <v>324</v>
      </c>
      <c r="J11" s="163">
        <v>32.4</v>
      </c>
      <c r="K11" s="163">
        <v>108</v>
      </c>
      <c r="L11" s="163">
        <v>216</v>
      </c>
      <c r="M11" s="151">
        <v>356.4</v>
      </c>
      <c r="N11" s="163">
        <v>0</v>
      </c>
      <c r="O11" s="163">
        <v>117</v>
      </c>
      <c r="P11" s="285">
        <v>183</v>
      </c>
      <c r="Q11" s="295">
        <v>118.8</v>
      </c>
      <c r="R11" s="293">
        <v>237.6</v>
      </c>
      <c r="S11" s="163">
        <v>-54.599999999999994</v>
      </c>
      <c r="T11" s="171">
        <v>-0.15277777777777779</v>
      </c>
      <c r="U11">
        <v>339.67741935483866</v>
      </c>
      <c r="V11">
        <v>-16.722580645161315</v>
      </c>
      <c r="W11">
        <v>4.8387096774193401E-2</v>
      </c>
    </row>
    <row r="12" spans="1:23">
      <c r="A12" s="170" t="str" cm="1">
        <f t="array" ref="A12:W12">'Admits by Region'!A53:W53</f>
        <v>Central</v>
      </c>
      <c r="B12" s="151" t="str">
        <v>RD E TN</v>
      </c>
      <c r="C12" s="288" t="str">
        <v>Tiffany Vargas</v>
      </c>
      <c r="D12" s="170" t="str">
        <v>E TN</v>
      </c>
      <c r="E12" s="151" t="str">
        <v>Total</v>
      </c>
      <c r="F12" s="151">
        <v>130</v>
      </c>
      <c r="G12" s="151">
        <v>150</v>
      </c>
      <c r="H12" s="151">
        <v>166</v>
      </c>
      <c r="I12" s="151">
        <v>446</v>
      </c>
      <c r="J12" s="163">
        <v>44.6</v>
      </c>
      <c r="K12" s="163">
        <v>148.66666666666666</v>
      </c>
      <c r="L12" s="163">
        <v>297.33333333333331</v>
      </c>
      <c r="M12" s="151">
        <v>490.6</v>
      </c>
      <c r="N12" s="163">
        <v>0</v>
      </c>
      <c r="O12" s="163">
        <v>160</v>
      </c>
      <c r="P12" s="285">
        <v>298</v>
      </c>
      <c r="Q12" s="295">
        <v>163.53333333333333</v>
      </c>
      <c r="R12" s="293">
        <v>327.06666666666666</v>
      </c>
      <c r="S12" s="163">
        <v>-29.066666666666663</v>
      </c>
      <c r="T12" s="171">
        <v>2.2421524663677767E-3</v>
      </c>
      <c r="U12">
        <v>464.51612903225805</v>
      </c>
      <c r="V12">
        <v>-26.083870967741973</v>
      </c>
      <c r="W12">
        <v>4.1515984377260201E-2</v>
      </c>
    </row>
    <row r="13" spans="1:23">
      <c r="A13" s="170" t="str" cm="1">
        <f t="array" ref="A13:W13">'Admits by Region'!A103:W103</f>
        <v>West</v>
      </c>
      <c r="B13" s="151" t="str">
        <v>RD NV, AZ</v>
      </c>
      <c r="C13" s="288" t="str">
        <v>Lauren Griffy</v>
      </c>
      <c r="D13" s="170" t="str">
        <v>AZ</v>
      </c>
      <c r="E13" s="151" t="str">
        <v>Total</v>
      </c>
      <c r="F13" s="151">
        <v>62</v>
      </c>
      <c r="G13" s="151">
        <v>88</v>
      </c>
      <c r="H13" s="151">
        <v>100</v>
      </c>
      <c r="I13" s="151">
        <v>250</v>
      </c>
      <c r="J13" s="163">
        <v>25</v>
      </c>
      <c r="K13" s="163">
        <v>83.333333333333329</v>
      </c>
      <c r="L13" s="163">
        <v>166.66666666666666</v>
      </c>
      <c r="M13" s="151">
        <v>275</v>
      </c>
      <c r="N13" s="163">
        <v>0</v>
      </c>
      <c r="O13" s="163">
        <v>88</v>
      </c>
      <c r="P13" s="285">
        <v>159</v>
      </c>
      <c r="Q13" s="295">
        <v>91.666666666666671</v>
      </c>
      <c r="R13" s="293">
        <v>183.33333333333334</v>
      </c>
      <c r="S13" s="163">
        <v>-24.333333333333343</v>
      </c>
      <c r="T13" s="171">
        <v>-4.5999999999999944E-2</v>
      </c>
      <c r="U13">
        <v>255.48387096774195</v>
      </c>
      <c r="V13">
        <v>-19.51612903225805</v>
      </c>
      <c r="W13">
        <v>2.19354838709678E-2</v>
      </c>
    </row>
    <row r="14" spans="1:23">
      <c r="A14" s="170" t="str" cm="1">
        <f t="array" ref="A14:W14">'Admits by Region'!A57:W57</f>
        <v>West</v>
      </c>
      <c r="B14" s="151" t="str">
        <v>RD Idaho</v>
      </c>
      <c r="C14" s="288" t="str">
        <v>Open</v>
      </c>
      <c r="D14" s="170" t="str">
        <v>ID</v>
      </c>
      <c r="E14" s="151" t="str">
        <v>Total</v>
      </c>
      <c r="F14" s="151">
        <v>14</v>
      </c>
      <c r="G14" s="151">
        <v>11</v>
      </c>
      <c r="H14" s="151">
        <v>18</v>
      </c>
      <c r="I14" s="151">
        <v>43</v>
      </c>
      <c r="J14" s="163">
        <v>4.3</v>
      </c>
      <c r="K14" s="163">
        <v>14.333333333333334</v>
      </c>
      <c r="L14" s="163">
        <v>28.666666666666668</v>
      </c>
      <c r="M14" s="151">
        <v>47.3</v>
      </c>
      <c r="N14" s="163">
        <v>0</v>
      </c>
      <c r="O14" s="163">
        <v>10</v>
      </c>
      <c r="P14" s="285">
        <v>31</v>
      </c>
      <c r="Q14" s="295">
        <v>15.766666666666666</v>
      </c>
      <c r="R14" s="293">
        <v>31.533333333333331</v>
      </c>
      <c r="S14" s="163">
        <v>-0.53333333333333144</v>
      </c>
      <c r="T14" s="171">
        <v>8.1395348837209253E-2</v>
      </c>
      <c r="U14">
        <v>29.032258064516128</v>
      </c>
      <c r="V14">
        <v>-18.267741935483869</v>
      </c>
      <c r="W14">
        <v>-0.32483120780195052</v>
      </c>
    </row>
    <row r="15" spans="1:23">
      <c r="A15" s="170" t="str" cm="1">
        <f t="array" ref="A15:W15">'Admits by Region'!A27:W27</f>
        <v>Central</v>
      </c>
      <c r="B15" s="151" t="str">
        <v>RD C TN</v>
      </c>
      <c r="C15" s="288" t="str">
        <v>Josh Wright</v>
      </c>
      <c r="D15" s="170" t="str">
        <v>C TN</v>
      </c>
      <c r="E15" s="151" t="str">
        <v>Total</v>
      </c>
      <c r="F15" s="151">
        <v>87</v>
      </c>
      <c r="G15" s="151">
        <v>102</v>
      </c>
      <c r="H15" s="151">
        <v>89</v>
      </c>
      <c r="I15" s="151">
        <v>278</v>
      </c>
      <c r="J15" s="163">
        <v>27.8</v>
      </c>
      <c r="K15" s="163">
        <v>92.666666666666657</v>
      </c>
      <c r="L15" s="163">
        <v>185.33333333333331</v>
      </c>
      <c r="M15" s="151">
        <v>305.8</v>
      </c>
      <c r="N15" s="163">
        <v>0</v>
      </c>
      <c r="O15" s="163">
        <v>93</v>
      </c>
      <c r="P15" s="285">
        <v>180</v>
      </c>
      <c r="Q15" s="295">
        <v>101.93333333333334</v>
      </c>
      <c r="R15" s="293">
        <v>203.86666666666667</v>
      </c>
      <c r="S15" s="163">
        <v>-23.866666666666674</v>
      </c>
      <c r="T15" s="171">
        <v>-2.8776978417266088E-2</v>
      </c>
      <c r="U15">
        <v>270</v>
      </c>
      <c r="V15">
        <v>-35.800000000000011</v>
      </c>
      <c r="W15">
        <v>-2.8776978417266189E-2</v>
      </c>
    </row>
    <row r="16" spans="1:23">
      <c r="A16" s="170" t="str" cm="1">
        <f t="array" ref="A16:W16">'Admits by Region'!A111:W111</f>
        <v>East</v>
      </c>
      <c r="B16" s="151" t="str">
        <v>RD RI</v>
      </c>
      <c r="C16" s="288" t="str">
        <v>Open</v>
      </c>
      <c r="D16" s="170" t="str">
        <v>RI</v>
      </c>
      <c r="E16" s="151" t="str">
        <v>Total</v>
      </c>
      <c r="F16" s="151">
        <v>34</v>
      </c>
      <c r="G16" s="151">
        <v>32</v>
      </c>
      <c r="H16" s="151">
        <v>29</v>
      </c>
      <c r="I16" s="151">
        <v>95</v>
      </c>
      <c r="J16" s="163">
        <v>9.5</v>
      </c>
      <c r="K16" s="163">
        <v>31.666666666666664</v>
      </c>
      <c r="L16" s="163">
        <v>63.333333333333329</v>
      </c>
      <c r="M16" s="151">
        <v>104.5</v>
      </c>
      <c r="N16" s="163">
        <v>0</v>
      </c>
      <c r="O16" s="163">
        <v>25</v>
      </c>
      <c r="P16" s="285">
        <v>91</v>
      </c>
      <c r="Q16" s="295">
        <v>34.833333333333336</v>
      </c>
      <c r="R16" s="293">
        <v>69.666666666666671</v>
      </c>
      <c r="S16" s="163">
        <v>21.333333333333329</v>
      </c>
      <c r="T16" s="171">
        <v>0.43684210526315798</v>
      </c>
      <c r="U16">
        <v>72.58064516129032</v>
      </c>
      <c r="V16">
        <v>-31.91935483870968</v>
      </c>
      <c r="W16">
        <v>-0.23599320882852295</v>
      </c>
    </row>
    <row r="17" spans="1:23">
      <c r="A17" s="170" t="str" cm="1">
        <f t="array" ref="A17:W17">'Admits by Region'!A130:W130</f>
        <v>Central</v>
      </c>
      <c r="B17" s="151" t="str">
        <v>RD W TN</v>
      </c>
      <c r="C17" s="288" t="str">
        <v>Edmond Alley</v>
      </c>
      <c r="D17" s="170" t="str">
        <v>W TN</v>
      </c>
      <c r="E17" s="151" t="str">
        <v>Total</v>
      </c>
      <c r="F17" s="151">
        <v>81</v>
      </c>
      <c r="G17" s="151">
        <v>67</v>
      </c>
      <c r="H17" s="151">
        <v>60</v>
      </c>
      <c r="I17" s="151">
        <v>208</v>
      </c>
      <c r="J17" s="163">
        <v>20.8</v>
      </c>
      <c r="K17" s="163">
        <v>69.333333333333329</v>
      </c>
      <c r="L17" s="163">
        <v>138.66666666666666</v>
      </c>
      <c r="M17" s="151">
        <v>228.8</v>
      </c>
      <c r="N17" s="163">
        <v>0</v>
      </c>
      <c r="O17" s="163">
        <v>66</v>
      </c>
      <c r="P17" s="285">
        <v>138</v>
      </c>
      <c r="Q17" s="295">
        <v>76.266666666666666</v>
      </c>
      <c r="R17" s="293">
        <v>152.53333333333333</v>
      </c>
      <c r="S17" s="163">
        <v>-14.533333333333331</v>
      </c>
      <c r="T17" s="171">
        <v>-4.8076923076922394E-3</v>
      </c>
      <c r="U17">
        <v>191.61290322580643</v>
      </c>
      <c r="V17">
        <v>-37.187096774193577</v>
      </c>
      <c r="W17">
        <v>-7.8784119106699829E-2</v>
      </c>
    </row>
    <row r="18" spans="1:23">
      <c r="A18" s="170" t="str" cm="1">
        <f t="array" ref="A18:W18">'Admits by Region'!A17:W17</f>
        <v>West</v>
      </c>
      <c r="B18" s="151" t="str">
        <v>RD AR</v>
      </c>
      <c r="C18" s="288" t="str">
        <v>Nicole Perales</v>
      </c>
      <c r="D18" s="170" t="str">
        <v>AR</v>
      </c>
      <c r="E18" s="151" t="str">
        <v>Total</v>
      </c>
      <c r="F18" s="151">
        <v>113</v>
      </c>
      <c r="G18" s="151">
        <v>93</v>
      </c>
      <c r="H18" s="151">
        <v>111</v>
      </c>
      <c r="I18" s="151">
        <v>317</v>
      </c>
      <c r="J18" s="163">
        <v>31.700000000000003</v>
      </c>
      <c r="K18" s="163">
        <v>105.66666666666666</v>
      </c>
      <c r="L18" s="163">
        <v>211.33333333333331</v>
      </c>
      <c r="M18" s="151">
        <v>348.7</v>
      </c>
      <c r="N18" s="163">
        <v>0</v>
      </c>
      <c r="O18" s="163">
        <v>105</v>
      </c>
      <c r="P18" s="285">
        <v>115</v>
      </c>
      <c r="Q18" s="295">
        <v>116.23333333333333</v>
      </c>
      <c r="R18" s="293">
        <v>232.46666666666667</v>
      </c>
      <c r="S18" s="163">
        <v>-117.46666666666667</v>
      </c>
      <c r="T18" s="171">
        <v>-0.45583596214511035</v>
      </c>
      <c r="U18">
        <v>304.83870967741933</v>
      </c>
      <c r="V18">
        <v>-43.861290322580658</v>
      </c>
      <c r="W18">
        <v>-3.8363691869339647E-2</v>
      </c>
    </row>
    <row r="19" spans="1:23">
      <c r="A19" s="170" t="str" cm="1">
        <f t="array" ref="A19:W19">'Admits by Region'!A95:W95</f>
        <v>West</v>
      </c>
      <c r="B19" s="151" t="str">
        <v>RD MO, KS, IA</v>
      </c>
      <c r="C19" s="288" t="str">
        <v>Michelle McGraw</v>
      </c>
      <c r="D19" s="170" t="str">
        <v>MO, KS, IA</v>
      </c>
      <c r="E19" s="151" t="str">
        <v>Total</v>
      </c>
      <c r="F19" s="151">
        <v>85</v>
      </c>
      <c r="G19" s="151">
        <v>67</v>
      </c>
      <c r="H19" s="151">
        <v>68</v>
      </c>
      <c r="I19" s="151">
        <v>220</v>
      </c>
      <c r="J19" s="163">
        <v>22</v>
      </c>
      <c r="K19" s="163">
        <v>73.333333333333329</v>
      </c>
      <c r="L19" s="163">
        <v>146.66666666666666</v>
      </c>
      <c r="M19" s="151">
        <v>242</v>
      </c>
      <c r="N19" s="163">
        <v>0</v>
      </c>
      <c r="O19" s="163">
        <v>69</v>
      </c>
      <c r="P19" s="285">
        <v>137</v>
      </c>
      <c r="Q19" s="295">
        <v>80.666666666666671</v>
      </c>
      <c r="R19" s="293">
        <v>161.33333333333334</v>
      </c>
      <c r="S19" s="163">
        <v>-24.333333333333343</v>
      </c>
      <c r="T19" s="171">
        <v>-6.5909090909090848E-2</v>
      </c>
      <c r="U19">
        <v>200.32258064516131</v>
      </c>
      <c r="V19">
        <v>-41.67741935483869</v>
      </c>
      <c r="W19">
        <v>-8.9442815249266769E-2</v>
      </c>
    </row>
    <row r="20" spans="1:23">
      <c r="A20" s="170" t="str" cm="1">
        <f t="array" ref="A20:W20">'Admits by Region'!A76:W76</f>
        <v>Central</v>
      </c>
      <c r="B20" s="151" t="str">
        <v>RD LA, GA, FL</v>
      </c>
      <c r="C20" s="288" t="str">
        <v>Natashia Cheatham</v>
      </c>
      <c r="D20" s="170" t="str">
        <v>LA/GA/FL</v>
      </c>
      <c r="E20" s="151" t="str">
        <v>Total</v>
      </c>
      <c r="F20" s="151">
        <v>164</v>
      </c>
      <c r="G20" s="151">
        <v>149</v>
      </c>
      <c r="H20" s="151">
        <v>192</v>
      </c>
      <c r="I20" s="151">
        <v>505</v>
      </c>
      <c r="J20" s="163">
        <v>50.5</v>
      </c>
      <c r="K20" s="163">
        <v>168.33333333333334</v>
      </c>
      <c r="L20" s="163">
        <v>336.66666666666669</v>
      </c>
      <c r="M20" s="151">
        <v>555.5</v>
      </c>
      <c r="N20" s="163">
        <v>0</v>
      </c>
      <c r="O20" s="163">
        <v>171</v>
      </c>
      <c r="P20" s="285">
        <v>303</v>
      </c>
      <c r="Q20" s="295">
        <v>185.16666666666666</v>
      </c>
      <c r="R20" s="293">
        <v>370.33333333333331</v>
      </c>
      <c r="S20" s="163">
        <v>-67.333333333333314</v>
      </c>
      <c r="T20" s="171">
        <v>-0.10000000000000005</v>
      </c>
      <c r="U20">
        <v>496.45161290322579</v>
      </c>
      <c r="V20">
        <v>-59.048387096774206</v>
      </c>
      <c r="W20">
        <v>-1.6927499201533081E-2</v>
      </c>
    </row>
    <row r="21" spans="1:23">
      <c r="A21" s="170" t="str" cm="1">
        <f t="array" ref="A21:W21">'Admits by Region'!A32:W32</f>
        <v>East</v>
      </c>
      <c r="B21" s="151" t="str">
        <v>RD NC/SC</v>
      </c>
      <c r="C21" s="288" t="str">
        <v>Nicole Ross</v>
      </c>
      <c r="D21" s="170" t="str">
        <v>NC/SC</v>
      </c>
      <c r="E21" s="151" t="str">
        <v>Total</v>
      </c>
      <c r="F21" s="151">
        <v>121</v>
      </c>
      <c r="G21" s="151">
        <v>105</v>
      </c>
      <c r="H21" s="151">
        <v>112</v>
      </c>
      <c r="I21" s="151">
        <v>338</v>
      </c>
      <c r="J21" s="163">
        <v>33.800000000000004</v>
      </c>
      <c r="K21" s="163">
        <v>112.66666666666667</v>
      </c>
      <c r="L21" s="163">
        <v>225.33333333333334</v>
      </c>
      <c r="M21" s="151">
        <v>371.8</v>
      </c>
      <c r="N21" s="163">
        <v>0</v>
      </c>
      <c r="O21" s="163">
        <v>104</v>
      </c>
      <c r="P21" s="285">
        <v>250</v>
      </c>
      <c r="Q21" s="295">
        <v>123.93333333333334</v>
      </c>
      <c r="R21" s="293">
        <v>247.86666666666667</v>
      </c>
      <c r="S21" s="163">
        <v>2.1333333333333258</v>
      </c>
      <c r="T21" s="171">
        <v>0.10946745562130172</v>
      </c>
      <c r="U21">
        <v>301.93548387096774</v>
      </c>
      <c r="V21">
        <v>-69.864516129032268</v>
      </c>
      <c r="W21">
        <v>-0.10669975186104218</v>
      </c>
    </row>
    <row r="22" spans="1:23">
      <c r="A22" s="170" t="str" cm="1">
        <f t="array" ref="A22:W22">'Admits by Region'!A69:W69</f>
        <v>Central</v>
      </c>
      <c r="B22" s="151" t="str">
        <v>RD KY/IN</v>
      </c>
      <c r="C22" s="288" t="str">
        <v>Mark Miller</v>
      </c>
      <c r="D22" s="170" t="str">
        <v>IN/KY - CBH</v>
      </c>
      <c r="E22" s="151" t="str">
        <v>Total</v>
      </c>
      <c r="F22" s="151">
        <v>136</v>
      </c>
      <c r="G22" s="151">
        <v>99</v>
      </c>
      <c r="H22" s="151">
        <v>124</v>
      </c>
      <c r="I22" s="151">
        <v>359</v>
      </c>
      <c r="J22" s="163">
        <v>35.9</v>
      </c>
      <c r="K22" s="163">
        <v>119.66666666666667</v>
      </c>
      <c r="L22" s="163">
        <v>239.33333333333334</v>
      </c>
      <c r="M22" s="151">
        <v>394.9</v>
      </c>
      <c r="N22" s="163">
        <v>0</v>
      </c>
      <c r="O22" s="163">
        <v>107</v>
      </c>
      <c r="P22" s="285">
        <v>206</v>
      </c>
      <c r="Q22" s="295">
        <v>131.63333333333333</v>
      </c>
      <c r="R22" s="293">
        <v>263.26666666666665</v>
      </c>
      <c r="S22" s="163">
        <v>-57.266666666666652</v>
      </c>
      <c r="T22" s="171">
        <v>-0.13927576601671313</v>
      </c>
      <c r="U22">
        <v>310.64516129032256</v>
      </c>
      <c r="V22">
        <v>-84.254838709677415</v>
      </c>
      <c r="W22">
        <v>-0.13469314403809871</v>
      </c>
    </row>
    <row r="23" spans="1:23" ht="15" thickBot="1">
      <c r="A23" s="10" t="str" cm="1">
        <f t="array" ref="A23:W23">'Admits by Region'!A48:W48</f>
        <v>East</v>
      </c>
      <c r="B23" s="11" t="str">
        <v>RD DC/MD/VA</v>
      </c>
      <c r="C23" s="14" t="str">
        <v>Lisa Mankin</v>
      </c>
      <c r="D23" s="10" t="str">
        <v>MD</v>
      </c>
      <c r="E23" s="11" t="str">
        <v>Total</v>
      </c>
      <c r="F23" s="11">
        <v>118</v>
      </c>
      <c r="G23" s="11">
        <v>100</v>
      </c>
      <c r="H23" s="11">
        <v>98</v>
      </c>
      <c r="I23" s="11">
        <v>316</v>
      </c>
      <c r="J23" s="173">
        <v>32</v>
      </c>
      <c r="K23" s="173">
        <v>105.33333333333334</v>
      </c>
      <c r="L23" s="173">
        <v>210.66666666666669</v>
      </c>
      <c r="M23" s="11">
        <v>348</v>
      </c>
      <c r="N23" s="173">
        <v>0</v>
      </c>
      <c r="O23" s="173">
        <v>82</v>
      </c>
      <c r="P23" s="286">
        <v>160</v>
      </c>
      <c r="Q23" s="296">
        <v>116</v>
      </c>
      <c r="R23" s="294">
        <v>232</v>
      </c>
      <c r="S23" s="173">
        <v>-72</v>
      </c>
      <c r="T23" s="174">
        <v>-0.24050632911392411</v>
      </c>
      <c r="U23">
        <v>238.06451612903226</v>
      </c>
      <c r="V23">
        <v>-109.93548387096774</v>
      </c>
      <c r="W23">
        <v>-0.24663127807268273</v>
      </c>
    </row>
  </sheetData>
  <autoFilter ref="A5:T5" xr:uid="{AFAEA6DC-837E-420A-AA21-16A2310252A1}">
    <sortState xmlns:xlrd2="http://schemas.microsoft.com/office/spreadsheetml/2017/richdata2" ref="A6:T23">
      <sortCondition descending="1" ref="P5"/>
    </sortState>
  </autoFilter>
  <mergeCells count="1">
    <mergeCell ref="D1:L1"/>
  </mergeCells>
  <phoneticPr fontId="9" type="noConversion"/>
  <pageMargins left="0.7" right="0.7" top="0.75" bottom="0.75" header="0.3" footer="0.3"/>
  <pageSetup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067C-3D48-4D8F-AE46-0D2660992C45}">
  <dimension ref="A1:W135"/>
  <sheetViews>
    <sheetView topLeftCell="A2" workbookViewId="0">
      <selection activeCell="R12" sqref="R12"/>
    </sheetView>
  </sheetViews>
  <sheetFormatPr defaultRowHeight="14.5"/>
  <cols>
    <col min="1" max="1" width="13.08984375" customWidth="1"/>
    <col min="2" max="2" width="19.81640625" hidden="1" customWidth="1"/>
    <col min="3" max="3" width="20.1796875" hidden="1" customWidth="1"/>
    <col min="4" max="4" width="11.36328125" customWidth="1"/>
    <col min="5" max="5" width="17.08984375" bestFit="1" customWidth="1"/>
    <col min="6" max="8" width="8.90625" hidden="1" customWidth="1"/>
    <col min="9" max="9" width="9.1796875" customWidth="1"/>
    <col min="10" max="10" width="15.26953125" hidden="1" customWidth="1"/>
    <col min="11" max="11" width="14.7265625" bestFit="1" customWidth="1"/>
    <col min="12" max="12" width="0" hidden="1" customWidth="1"/>
    <col min="13" max="13" width="17.1796875" bestFit="1" customWidth="1"/>
    <col min="14" max="14" width="14.7265625" bestFit="1" customWidth="1"/>
    <col min="15" max="15" width="20.54296875" bestFit="1" customWidth="1"/>
    <col min="16" max="16" width="18.36328125" bestFit="1" customWidth="1"/>
    <col min="23" max="23" width="8.7265625" customWidth="1"/>
  </cols>
  <sheetData>
    <row r="1" spans="1:23" ht="35.5" thickBot="1">
      <c r="D1" s="43" t="s">
        <v>150</v>
      </c>
      <c r="E1" s="44"/>
      <c r="F1" s="44"/>
      <c r="G1" s="44"/>
      <c r="H1" s="44"/>
      <c r="I1" s="44"/>
      <c r="J1" s="44"/>
      <c r="K1" s="45"/>
      <c r="M1" s="44"/>
      <c r="N1" s="44"/>
      <c r="O1" s="44"/>
      <c r="P1" s="44"/>
    </row>
    <row r="2" spans="1:23">
      <c r="D2" s="46" t="s">
        <v>0</v>
      </c>
      <c r="E2" s="47"/>
      <c r="F2" s="46" t="s">
        <v>144</v>
      </c>
      <c r="G2" s="48">
        <v>2022</v>
      </c>
      <c r="H2" s="48">
        <v>2022</v>
      </c>
      <c r="I2" s="49">
        <v>2022</v>
      </c>
      <c r="J2" s="50" t="s">
        <v>149</v>
      </c>
      <c r="K2" s="51"/>
      <c r="M2" s="147" t="s">
        <v>219</v>
      </c>
      <c r="N2" s="147" t="s">
        <v>223</v>
      </c>
      <c r="O2" s="147" t="s">
        <v>221</v>
      </c>
      <c r="P2" s="147" t="s">
        <v>222</v>
      </c>
    </row>
    <row r="3" spans="1:23" ht="15" thickBot="1">
      <c r="D3" s="155" t="s">
        <v>2</v>
      </c>
      <c r="E3" s="156"/>
      <c r="F3" s="155" t="s">
        <v>3</v>
      </c>
      <c r="G3" s="157" t="s">
        <v>4</v>
      </c>
      <c r="H3" s="157" t="s">
        <v>5</v>
      </c>
      <c r="I3" s="158" t="s">
        <v>1</v>
      </c>
      <c r="J3" s="159" t="s">
        <v>146</v>
      </c>
      <c r="K3" s="160" t="s">
        <v>148</v>
      </c>
      <c r="M3" s="155" t="s">
        <v>220</v>
      </c>
      <c r="N3" s="155" t="s">
        <v>148</v>
      </c>
      <c r="O3" s="155" t="s">
        <v>148</v>
      </c>
      <c r="P3" s="155" t="s">
        <v>148</v>
      </c>
    </row>
    <row r="4" spans="1:23" ht="29.5" thickBot="1">
      <c r="A4" s="42" t="s">
        <v>154</v>
      </c>
      <c r="B4" s="42"/>
      <c r="C4" s="42"/>
      <c r="D4" s="180" t="s">
        <v>6</v>
      </c>
      <c r="E4" s="181" t="s">
        <v>7</v>
      </c>
      <c r="F4" s="180" t="s">
        <v>8</v>
      </c>
      <c r="G4" s="182" t="s">
        <v>8</v>
      </c>
      <c r="H4" s="182" t="s">
        <v>8</v>
      </c>
      <c r="I4" s="183" t="s">
        <v>8</v>
      </c>
      <c r="J4" s="180" t="s">
        <v>145</v>
      </c>
      <c r="K4" s="184" t="s">
        <v>147</v>
      </c>
      <c r="L4" s="185" t="s">
        <v>201</v>
      </c>
      <c r="M4" s="180" t="s">
        <v>8</v>
      </c>
      <c r="N4" s="180" t="s">
        <v>8</v>
      </c>
      <c r="O4" s="180" t="s">
        <v>8</v>
      </c>
      <c r="P4" s="176" t="s">
        <v>8</v>
      </c>
    </row>
    <row r="5" spans="1:23">
      <c r="A5" s="186" t="str" cm="1">
        <f t="array" ref="A5:W5">'Admits by Region'!A6:W6</f>
        <v>Central</v>
      </c>
      <c r="B5" s="167" t="str">
        <v>RD AL</v>
      </c>
      <c r="C5" s="167" t="str">
        <v>Open</v>
      </c>
      <c r="D5" s="167" t="str">
        <v>AL</v>
      </c>
      <c r="E5" s="167" t="str">
        <v>Bessemer</v>
      </c>
      <c r="F5" s="167">
        <v>7</v>
      </c>
      <c r="G5" s="167">
        <v>14</v>
      </c>
      <c r="H5" s="167">
        <v>24</v>
      </c>
      <c r="I5" s="167">
        <v>45</v>
      </c>
      <c r="J5" s="167">
        <v>4.5</v>
      </c>
      <c r="K5" s="187">
        <v>15</v>
      </c>
      <c r="L5" s="167">
        <v>30</v>
      </c>
      <c r="M5" s="167">
        <v>49.5</v>
      </c>
      <c r="N5" s="187">
        <v>0</v>
      </c>
      <c r="O5" s="187">
        <v>23</v>
      </c>
      <c r="P5" s="188">
        <v>37</v>
      </c>
      <c r="Q5">
        <v>16.5</v>
      </c>
      <c r="R5">
        <v>33</v>
      </c>
      <c r="S5">
        <v>4</v>
      </c>
      <c r="T5">
        <v>0.23333333333333334</v>
      </c>
      <c r="U5">
        <v>66.774193548387103</v>
      </c>
      <c r="V5">
        <v>17.274193548387103</v>
      </c>
      <c r="W5">
        <v>0.48387096774193561</v>
      </c>
    </row>
    <row r="6" spans="1:23">
      <c r="A6" s="170" t="str" cm="1">
        <f t="array" ref="A6:W6">'Admits by Region'!A7:W7</f>
        <v>Central</v>
      </c>
      <c r="B6" s="151" t="str">
        <v>RD AL</v>
      </c>
      <c r="C6" s="151" t="str">
        <v>Open</v>
      </c>
      <c r="D6" s="151" t="str">
        <v>AL</v>
      </c>
      <c r="E6" s="151" t="str">
        <v>Cullman</v>
      </c>
      <c r="F6" s="151">
        <v>9</v>
      </c>
      <c r="G6" s="151">
        <v>22</v>
      </c>
      <c r="H6" s="151">
        <v>24</v>
      </c>
      <c r="I6" s="151">
        <v>55</v>
      </c>
      <c r="J6" s="151">
        <v>5.5</v>
      </c>
      <c r="K6" s="163">
        <v>18.333333333333332</v>
      </c>
      <c r="L6" s="151">
        <v>36.666666666666664</v>
      </c>
      <c r="M6" s="151">
        <v>60.5</v>
      </c>
      <c r="N6" s="163">
        <v>0</v>
      </c>
      <c r="O6" s="163">
        <v>15</v>
      </c>
      <c r="P6" s="171">
        <v>19</v>
      </c>
      <c r="Q6">
        <v>20.166666666666668</v>
      </c>
      <c r="R6">
        <v>40.333333333333336</v>
      </c>
      <c r="S6">
        <v>-21.333333333333336</v>
      </c>
      <c r="T6">
        <v>-0.48181818181818181</v>
      </c>
      <c r="U6">
        <v>43.548387096774192</v>
      </c>
      <c r="V6">
        <v>-16.951612903225808</v>
      </c>
      <c r="W6">
        <v>-0.2082111436950147</v>
      </c>
    </row>
    <row r="7" spans="1:23">
      <c r="A7" s="170" t="str" cm="1">
        <f t="array" ref="A7:W7">'Admits by Region'!A8:W8</f>
        <v>Central</v>
      </c>
      <c r="B7" s="151" t="str">
        <v>RD AL</v>
      </c>
      <c r="C7" s="151" t="str">
        <v>Open</v>
      </c>
      <c r="D7" s="151" t="str">
        <v>AL</v>
      </c>
      <c r="E7" s="151" t="str">
        <v>Gadsden</v>
      </c>
      <c r="F7" s="151">
        <v>24</v>
      </c>
      <c r="G7" s="151">
        <v>16</v>
      </c>
      <c r="H7" s="151">
        <v>18</v>
      </c>
      <c r="I7" s="151">
        <v>58</v>
      </c>
      <c r="J7" s="151">
        <v>5.8000000000000007</v>
      </c>
      <c r="K7" s="163">
        <v>19.333333333333332</v>
      </c>
      <c r="L7" s="151">
        <v>38.666666666666664</v>
      </c>
      <c r="M7" s="151">
        <v>63.8</v>
      </c>
      <c r="N7" s="163">
        <v>0</v>
      </c>
      <c r="O7" s="163">
        <v>20</v>
      </c>
      <c r="P7" s="171">
        <v>38</v>
      </c>
      <c r="Q7">
        <v>21.266666666666666</v>
      </c>
      <c r="R7">
        <v>42.533333333333331</v>
      </c>
      <c r="S7">
        <v>-4.5333333333333314</v>
      </c>
      <c r="T7">
        <v>-1.7241379310344768E-2</v>
      </c>
      <c r="U7">
        <v>58.064516129032256</v>
      </c>
      <c r="V7">
        <v>-5.7354838709677409</v>
      </c>
      <c r="W7">
        <v>1.1123470522802798E-3</v>
      </c>
    </row>
    <row r="8" spans="1:23">
      <c r="A8" s="170" t="str" cm="1">
        <f t="array" ref="A8:W8">'Admits by Region'!A9:W9</f>
        <v>Central</v>
      </c>
      <c r="B8" s="151" t="str">
        <v>RD AL</v>
      </c>
      <c r="C8" s="151" t="str">
        <v>Open</v>
      </c>
      <c r="D8" s="151" t="str">
        <v>AL</v>
      </c>
      <c r="E8" s="151" t="str">
        <v>Grand Bay</v>
      </c>
      <c r="F8" s="151">
        <v>7</v>
      </c>
      <c r="G8" s="151">
        <v>18</v>
      </c>
      <c r="H8" s="151">
        <v>7</v>
      </c>
      <c r="I8" s="151">
        <v>32</v>
      </c>
      <c r="J8" s="151">
        <v>3.2</v>
      </c>
      <c r="K8" s="163">
        <v>10.666666666666666</v>
      </c>
      <c r="L8" s="151">
        <v>21.333333333333332</v>
      </c>
      <c r="M8" s="151">
        <v>35.200000000000003</v>
      </c>
      <c r="N8" s="163">
        <v>0</v>
      </c>
      <c r="O8" s="163">
        <v>16</v>
      </c>
      <c r="P8" s="171">
        <v>25</v>
      </c>
      <c r="Q8">
        <v>11.733333333333334</v>
      </c>
      <c r="R8">
        <v>23.466666666666669</v>
      </c>
      <c r="S8">
        <v>1.5333333333333314</v>
      </c>
      <c r="T8">
        <v>0.17187500000000006</v>
      </c>
      <c r="U8">
        <v>46.451612903225808</v>
      </c>
      <c r="V8">
        <v>11.251612903225805</v>
      </c>
      <c r="W8">
        <v>0.45161290322580649</v>
      </c>
    </row>
    <row r="9" spans="1:23">
      <c r="A9" s="170" t="str" cm="1">
        <f t="array" ref="A9:W9">'Admits by Region'!A10:W10</f>
        <v>Central</v>
      </c>
      <c r="B9" s="151" t="str">
        <v>RD AL</v>
      </c>
      <c r="C9" s="151" t="str">
        <v>Open</v>
      </c>
      <c r="D9" s="151" t="str">
        <v>AL</v>
      </c>
      <c r="E9" s="151" t="str">
        <v>Huntsville</v>
      </c>
      <c r="F9" s="151">
        <v>37</v>
      </c>
      <c r="G9" s="151">
        <v>20</v>
      </c>
      <c r="H9" s="151">
        <v>26</v>
      </c>
      <c r="I9" s="151">
        <v>83</v>
      </c>
      <c r="J9" s="151">
        <v>8.3000000000000007</v>
      </c>
      <c r="K9" s="163">
        <v>27.666666666666668</v>
      </c>
      <c r="L9" s="151">
        <v>55.333333333333336</v>
      </c>
      <c r="M9" s="151">
        <v>91.3</v>
      </c>
      <c r="N9" s="163">
        <v>0</v>
      </c>
      <c r="O9" s="163">
        <v>26</v>
      </c>
      <c r="P9" s="171">
        <v>45</v>
      </c>
      <c r="Q9">
        <v>30.433333333333334</v>
      </c>
      <c r="R9">
        <v>60.866666666666667</v>
      </c>
      <c r="S9">
        <v>-15.866666666666667</v>
      </c>
      <c r="T9">
        <v>-0.18674698795180728</v>
      </c>
      <c r="U9">
        <v>75.483870967741936</v>
      </c>
      <c r="V9">
        <v>-15.816129032258061</v>
      </c>
      <c r="W9">
        <v>-9.0555771472988725E-2</v>
      </c>
    </row>
    <row r="10" spans="1:23">
      <c r="A10" s="170" t="str" cm="1">
        <f t="array" ref="A10:W10">'Admits by Region'!A11:W11</f>
        <v>Central</v>
      </c>
      <c r="B10" s="151" t="str">
        <v>RD AL</v>
      </c>
      <c r="C10" s="151" t="str">
        <v>Open</v>
      </c>
      <c r="D10" s="151" t="str">
        <v>AL</v>
      </c>
      <c r="E10" s="151" t="str">
        <v>Mobile</v>
      </c>
      <c r="F10" s="151">
        <v>12</v>
      </c>
      <c r="G10" s="151">
        <v>11</v>
      </c>
      <c r="H10" s="151">
        <v>20</v>
      </c>
      <c r="I10" s="151">
        <v>43</v>
      </c>
      <c r="J10" s="151">
        <v>4.3</v>
      </c>
      <c r="K10" s="163">
        <v>14.333333333333334</v>
      </c>
      <c r="L10" s="151">
        <v>28.666666666666668</v>
      </c>
      <c r="M10" s="151">
        <v>47.3</v>
      </c>
      <c r="N10" s="163">
        <v>0</v>
      </c>
      <c r="O10" s="163">
        <v>19</v>
      </c>
      <c r="P10" s="171">
        <v>29</v>
      </c>
      <c r="Q10">
        <v>15.766666666666666</v>
      </c>
      <c r="R10">
        <v>31.533333333333331</v>
      </c>
      <c r="S10">
        <v>-2.5333333333333314</v>
      </c>
      <c r="T10">
        <v>1.1627906976744144E-2</v>
      </c>
      <c r="U10">
        <v>55.161290322580648</v>
      </c>
      <c r="V10">
        <v>7.8612903225806505</v>
      </c>
      <c r="W10">
        <v>0.28282070517629415</v>
      </c>
    </row>
    <row r="11" spans="1:23">
      <c r="A11" s="170" t="str" cm="1">
        <f t="array" ref="A11:W11">'Admits by Region'!A12:W12</f>
        <v>Central</v>
      </c>
      <c r="B11" s="151" t="str">
        <v>RD AL</v>
      </c>
      <c r="C11" s="151" t="str">
        <v>Open</v>
      </c>
      <c r="D11" s="151" t="str">
        <v>AL</v>
      </c>
      <c r="E11" s="151" t="str">
        <v>Shoals</v>
      </c>
      <c r="F11" s="151">
        <v>1</v>
      </c>
      <c r="G11" s="151">
        <v>18</v>
      </c>
      <c r="H11" s="151">
        <v>20</v>
      </c>
      <c r="I11" s="151">
        <v>39</v>
      </c>
      <c r="J11" s="151">
        <v>3.9000000000000004</v>
      </c>
      <c r="K11" s="163">
        <v>13</v>
      </c>
      <c r="L11" s="151">
        <v>26</v>
      </c>
      <c r="M11" s="151">
        <v>42.9</v>
      </c>
      <c r="N11" s="163">
        <v>0</v>
      </c>
      <c r="O11" s="163">
        <v>27</v>
      </c>
      <c r="P11" s="171">
        <v>42</v>
      </c>
      <c r="Q11">
        <v>14.299999999999999</v>
      </c>
      <c r="R11">
        <v>28.599999999999998</v>
      </c>
      <c r="S11">
        <v>13.400000000000002</v>
      </c>
      <c r="T11">
        <v>0.61538461538461542</v>
      </c>
      <c r="U11">
        <v>78.387096774193552</v>
      </c>
      <c r="V11">
        <v>35.487096774193553</v>
      </c>
      <c r="W11">
        <v>1.0099255583126552</v>
      </c>
    </row>
    <row r="12" spans="1:23">
      <c r="A12" s="170" t="str" cm="1">
        <f t="array" ref="A12:W12">'Admits by Region'!A13:W13</f>
        <v>Central</v>
      </c>
      <c r="B12" s="151" t="str">
        <v>RD AL</v>
      </c>
      <c r="C12" s="151" t="str">
        <v>Open</v>
      </c>
      <c r="D12" s="151" t="str">
        <v>AL</v>
      </c>
      <c r="E12" s="151" t="str">
        <v>Stevenson</v>
      </c>
      <c r="F12" s="151">
        <v>2</v>
      </c>
      <c r="G12" s="151">
        <v>2</v>
      </c>
      <c r="H12" s="151">
        <v>6</v>
      </c>
      <c r="I12" s="151">
        <v>10</v>
      </c>
      <c r="J12" s="151">
        <v>1</v>
      </c>
      <c r="K12" s="163">
        <v>3.3333333333333335</v>
      </c>
      <c r="L12" s="151">
        <v>6.666666666666667</v>
      </c>
      <c r="M12" s="151">
        <v>11</v>
      </c>
      <c r="N12" s="163">
        <v>0</v>
      </c>
      <c r="O12" s="163">
        <v>3</v>
      </c>
      <c r="P12" s="171">
        <v>7</v>
      </c>
      <c r="Q12">
        <v>3.6666666666666665</v>
      </c>
      <c r="R12">
        <v>7.333333333333333</v>
      </c>
      <c r="S12">
        <v>-0.33333333333333304</v>
      </c>
      <c r="T12">
        <v>4.9999999999999954E-2</v>
      </c>
      <c r="U12">
        <v>8.7096774193548381</v>
      </c>
      <c r="V12">
        <v>-2.2903225806451619</v>
      </c>
      <c r="W12">
        <v>-0.12903225806451618</v>
      </c>
    </row>
    <row r="13" spans="1:23">
      <c r="A13" s="170" t="str" cm="1">
        <f t="array" ref="A13:W13">'Admits by Region'!A14:W14</f>
        <v>Central</v>
      </c>
      <c r="B13" s="151" t="str">
        <v>RD AL</v>
      </c>
      <c r="C13" s="151" t="str">
        <v>Open</v>
      </c>
      <c r="D13" s="151" t="str">
        <v>AL</v>
      </c>
      <c r="E13" s="151" t="str">
        <v>Tuscaloosa</v>
      </c>
      <c r="F13" s="151">
        <v>10</v>
      </c>
      <c r="G13" s="151">
        <v>4</v>
      </c>
      <c r="H13" s="151">
        <v>9</v>
      </c>
      <c r="I13" s="151">
        <v>23</v>
      </c>
      <c r="J13" s="151">
        <v>2.3000000000000003</v>
      </c>
      <c r="K13" s="163">
        <v>7.666666666666667</v>
      </c>
      <c r="L13" s="151">
        <v>15.333333333333334</v>
      </c>
      <c r="M13" s="151">
        <v>25.3</v>
      </c>
      <c r="N13" s="163">
        <v>0</v>
      </c>
      <c r="O13" s="163">
        <v>9</v>
      </c>
      <c r="P13" s="171">
        <v>23</v>
      </c>
      <c r="Q13">
        <v>8.4333333333333336</v>
      </c>
      <c r="R13">
        <v>16.866666666666667</v>
      </c>
      <c r="S13">
        <v>6.1333333333333329</v>
      </c>
      <c r="T13">
        <v>0.49999999999999994</v>
      </c>
      <c r="U13">
        <v>26.12903225806452</v>
      </c>
      <c r="V13">
        <v>0.82903225806451886</v>
      </c>
      <c r="W13">
        <v>0.13604488078541391</v>
      </c>
    </row>
    <row r="14" spans="1:23">
      <c r="A14" s="170" t="str" cm="1">
        <f t="array" ref="A14:W14">'Admits by Region'!A15:W15</f>
        <v>Central</v>
      </c>
      <c r="B14" s="151" t="str">
        <v>RD AL</v>
      </c>
      <c r="C14" s="151" t="str">
        <v>Open</v>
      </c>
      <c r="D14" s="151" t="str">
        <v>AL</v>
      </c>
      <c r="E14" s="151" t="str">
        <v>Mobile OBOT</v>
      </c>
      <c r="F14" s="151">
        <v>23</v>
      </c>
      <c r="G14" s="151">
        <v>19</v>
      </c>
      <c r="H14" s="151">
        <v>26</v>
      </c>
      <c r="I14" s="151">
        <v>68</v>
      </c>
      <c r="J14" s="151">
        <v>6.8000000000000007</v>
      </c>
      <c r="K14" s="163">
        <v>22.666666666666668</v>
      </c>
      <c r="L14" s="151">
        <v>45.333333333333336</v>
      </c>
      <c r="M14" s="151">
        <v>74.8</v>
      </c>
      <c r="N14" s="163">
        <v>0</v>
      </c>
      <c r="O14" s="163">
        <v>32</v>
      </c>
      <c r="P14" s="171">
        <v>65</v>
      </c>
      <c r="Q14">
        <v>24.933333333333334</v>
      </c>
      <c r="R14">
        <v>49.866666666666667</v>
      </c>
      <c r="S14">
        <v>15.133333333333333</v>
      </c>
      <c r="T14">
        <v>0.43382352941176461</v>
      </c>
      <c r="U14">
        <v>92.903225806451616</v>
      </c>
      <c r="V14">
        <v>18.103225806451618</v>
      </c>
      <c r="W14">
        <v>0.36622390891840612</v>
      </c>
    </row>
    <row r="15" spans="1:23">
      <c r="A15" s="170" t="str" cm="1">
        <f t="array" ref="A15:W15">'Admits by Region'!A16:W16</f>
        <v>Central</v>
      </c>
      <c r="B15" s="151" t="str">
        <v>RD AL</v>
      </c>
      <c r="C15" s="151" t="str">
        <v>Open</v>
      </c>
      <c r="D15" s="151" t="str">
        <v>AL</v>
      </c>
      <c r="E15" s="151" t="str">
        <v>Montgomery OBOT</v>
      </c>
      <c r="F15" s="151">
        <v>17</v>
      </c>
      <c r="G15" s="151">
        <v>12</v>
      </c>
      <c r="H15" s="151">
        <v>19</v>
      </c>
      <c r="I15" s="151">
        <v>48</v>
      </c>
      <c r="J15" s="151">
        <v>4.8000000000000007</v>
      </c>
      <c r="K15" s="163">
        <v>16</v>
      </c>
      <c r="L15" s="151">
        <v>32</v>
      </c>
      <c r="M15" s="151">
        <v>52.8</v>
      </c>
      <c r="N15" s="163">
        <v>0</v>
      </c>
      <c r="O15" s="163">
        <v>17</v>
      </c>
      <c r="P15" s="171">
        <v>27</v>
      </c>
      <c r="Q15">
        <v>17.599999999999998</v>
      </c>
      <c r="R15">
        <v>35.199999999999996</v>
      </c>
      <c r="S15">
        <v>-8.1999999999999957</v>
      </c>
      <c r="T15">
        <v>-0.15625</v>
      </c>
      <c r="U15">
        <v>49.354838709677416</v>
      </c>
      <c r="V15">
        <v>-3.4451612903225808</v>
      </c>
      <c r="W15">
        <v>2.822580645161284E-2</v>
      </c>
    </row>
    <row r="16" spans="1:23">
      <c r="A16" s="170" t="str" cm="1">
        <f t="array" ref="A16:W16">'Admits by Region'!A18:W18</f>
        <v>West</v>
      </c>
      <c r="B16" s="151" t="str">
        <v>RD AR</v>
      </c>
      <c r="C16" s="151" t="str">
        <v>Nicole Perales</v>
      </c>
      <c r="D16" s="151" t="str">
        <v>AR</v>
      </c>
      <c r="E16" s="151" t="str">
        <v>Batesville</v>
      </c>
      <c r="F16" s="151">
        <v>12</v>
      </c>
      <c r="G16" s="151">
        <v>12</v>
      </c>
      <c r="H16" s="151">
        <v>12</v>
      </c>
      <c r="I16" s="151">
        <v>36</v>
      </c>
      <c r="J16" s="151">
        <v>3.6</v>
      </c>
      <c r="K16" s="163">
        <v>12</v>
      </c>
      <c r="L16" s="151">
        <v>24</v>
      </c>
      <c r="M16" s="151">
        <v>39.6</v>
      </c>
      <c r="N16" s="163">
        <v>0</v>
      </c>
      <c r="O16" s="163">
        <v>14</v>
      </c>
      <c r="P16" s="171">
        <v>5</v>
      </c>
      <c r="Q16">
        <v>13.200000000000001</v>
      </c>
      <c r="R16">
        <v>26.400000000000002</v>
      </c>
      <c r="S16">
        <v>-21.400000000000002</v>
      </c>
      <c r="T16">
        <v>-0.79166666666666663</v>
      </c>
      <c r="U16">
        <v>40.645161290322577</v>
      </c>
      <c r="V16">
        <v>1.0451612903225751</v>
      </c>
      <c r="W16">
        <v>0.12903225806451601</v>
      </c>
    </row>
    <row r="17" spans="1:23">
      <c r="A17" s="170" t="str" cm="1">
        <f t="array" ref="A17:W17">'Admits by Region'!A19:W19</f>
        <v>West</v>
      </c>
      <c r="B17" s="151" t="str">
        <v>RD AR</v>
      </c>
      <c r="C17" s="151" t="str">
        <v>Nicole Perales</v>
      </c>
      <c r="D17" s="151" t="str">
        <v>AR</v>
      </c>
      <c r="E17" s="151" t="str">
        <v>Conway</v>
      </c>
      <c r="F17" s="151">
        <v>14</v>
      </c>
      <c r="G17" s="151">
        <v>11</v>
      </c>
      <c r="H17" s="151">
        <v>8</v>
      </c>
      <c r="I17" s="151">
        <v>33</v>
      </c>
      <c r="J17" s="151">
        <v>3.3000000000000003</v>
      </c>
      <c r="K17" s="163">
        <v>11</v>
      </c>
      <c r="L17" s="151">
        <v>22</v>
      </c>
      <c r="M17" s="151">
        <v>36.299999999999997</v>
      </c>
      <c r="N17" s="163">
        <v>0</v>
      </c>
      <c r="O17" s="163">
        <v>11</v>
      </c>
      <c r="P17" s="171">
        <v>10</v>
      </c>
      <c r="Q17">
        <v>12.1</v>
      </c>
      <c r="R17">
        <v>24.2</v>
      </c>
      <c r="S17">
        <v>-14.2</v>
      </c>
      <c r="T17">
        <v>-0.54545454545454541</v>
      </c>
      <c r="U17">
        <v>31.935483870967744</v>
      </c>
      <c r="V17">
        <v>-4.3645161290322534</v>
      </c>
      <c r="W17">
        <v>-3.2258064516128976E-2</v>
      </c>
    </row>
    <row r="18" spans="1:23">
      <c r="A18" s="170" t="str" cm="1">
        <f t="array" ref="A18:W18">'Admits by Region'!A20:W20</f>
        <v>West</v>
      </c>
      <c r="B18" s="151" t="str">
        <v>RD AR</v>
      </c>
      <c r="C18" s="151" t="str">
        <v>Nicole Perales</v>
      </c>
      <c r="D18" s="151" t="str">
        <v>AR</v>
      </c>
      <c r="E18" s="151" t="str">
        <v>Fayetteville</v>
      </c>
      <c r="F18" s="151">
        <v>12</v>
      </c>
      <c r="G18" s="151">
        <v>13</v>
      </c>
      <c r="H18" s="151">
        <v>13</v>
      </c>
      <c r="I18" s="151">
        <v>38</v>
      </c>
      <c r="J18" s="151">
        <v>3.8000000000000003</v>
      </c>
      <c r="K18" s="163">
        <v>12.666666666666666</v>
      </c>
      <c r="L18" s="151">
        <v>25.333333333333332</v>
      </c>
      <c r="M18" s="151">
        <v>41.8</v>
      </c>
      <c r="N18" s="163">
        <v>0</v>
      </c>
      <c r="O18" s="163">
        <v>14</v>
      </c>
      <c r="P18" s="171">
        <v>15</v>
      </c>
      <c r="Q18">
        <v>13.933333333333332</v>
      </c>
      <c r="R18">
        <v>27.866666666666664</v>
      </c>
      <c r="S18">
        <v>-12.866666666666664</v>
      </c>
      <c r="T18">
        <v>-0.40789473684210525</v>
      </c>
      <c r="U18">
        <v>40.645161290322577</v>
      </c>
      <c r="V18">
        <v>-1.1548387096774206</v>
      </c>
      <c r="W18">
        <v>6.9609507640067805E-2</v>
      </c>
    </row>
    <row r="19" spans="1:23">
      <c r="A19" s="170" t="str" cm="1">
        <f t="array" ref="A19:W19">'Admits by Region'!A21:W21</f>
        <v>West</v>
      </c>
      <c r="B19" s="151" t="str">
        <v>RD AR</v>
      </c>
      <c r="C19" s="151" t="str">
        <v>Nicole Perales</v>
      </c>
      <c r="D19" s="151" t="str">
        <v>AR</v>
      </c>
      <c r="E19" s="151" t="str">
        <v>Fort Smith</v>
      </c>
      <c r="F19" s="151">
        <v>14</v>
      </c>
      <c r="G19" s="151">
        <v>9</v>
      </c>
      <c r="H19" s="151">
        <v>10</v>
      </c>
      <c r="I19" s="151">
        <v>33</v>
      </c>
      <c r="J19" s="151">
        <v>3.3000000000000003</v>
      </c>
      <c r="K19" s="163">
        <v>11</v>
      </c>
      <c r="L19" s="151">
        <v>22</v>
      </c>
      <c r="M19" s="151">
        <v>36.299999999999997</v>
      </c>
      <c r="N19" s="163">
        <v>0</v>
      </c>
      <c r="O19" s="163">
        <v>11</v>
      </c>
      <c r="P19" s="171">
        <v>10</v>
      </c>
      <c r="Q19">
        <v>12.1</v>
      </c>
      <c r="R19">
        <v>24.2</v>
      </c>
      <c r="S19">
        <v>-14.2</v>
      </c>
      <c r="T19">
        <v>-0.54545454545454541</v>
      </c>
      <c r="U19">
        <v>31.935483870967744</v>
      </c>
      <c r="V19">
        <v>-4.3645161290322534</v>
      </c>
      <c r="W19">
        <v>-3.2258064516128976E-2</v>
      </c>
    </row>
    <row r="20" spans="1:23">
      <c r="A20" s="170" t="str" cm="1">
        <f t="array" ref="A20:W20">'Admits by Region'!A22:W22</f>
        <v>West</v>
      </c>
      <c r="B20" s="151" t="str">
        <v>RD AR</v>
      </c>
      <c r="C20" s="151" t="str">
        <v>Nicole Perales</v>
      </c>
      <c r="D20" s="151" t="str">
        <v>AR</v>
      </c>
      <c r="E20" s="151" t="str">
        <v>Hot Springs</v>
      </c>
      <c r="F20" s="151">
        <v>11</v>
      </c>
      <c r="G20" s="151">
        <v>6</v>
      </c>
      <c r="H20" s="151">
        <v>11</v>
      </c>
      <c r="I20" s="151">
        <v>28</v>
      </c>
      <c r="J20" s="151">
        <v>2.8000000000000003</v>
      </c>
      <c r="K20" s="163">
        <v>9.3333333333333339</v>
      </c>
      <c r="L20" s="151">
        <v>18.666666666666668</v>
      </c>
      <c r="M20" s="151">
        <v>30.8</v>
      </c>
      <c r="N20" s="163">
        <v>0</v>
      </c>
      <c r="O20" s="163">
        <v>6</v>
      </c>
      <c r="P20" s="171">
        <v>9</v>
      </c>
      <c r="Q20">
        <v>10.266666666666667</v>
      </c>
      <c r="R20">
        <v>20.533333333333335</v>
      </c>
      <c r="S20">
        <v>-11.533333333333335</v>
      </c>
      <c r="T20">
        <v>-0.5178571428571429</v>
      </c>
      <c r="U20">
        <v>17.419354838709676</v>
      </c>
      <c r="V20">
        <v>-13.380645161290325</v>
      </c>
      <c r="W20">
        <v>-0.37788018433179726</v>
      </c>
    </row>
    <row r="21" spans="1:23">
      <c r="A21" s="170" t="str" cm="1">
        <f t="array" ref="A21:W21">'Admits by Region'!A23:W23</f>
        <v>West</v>
      </c>
      <c r="B21" s="151" t="str">
        <v>RD AR</v>
      </c>
      <c r="C21" s="151" t="str">
        <v>Nicole Perales</v>
      </c>
      <c r="D21" s="151" t="str">
        <v>AR</v>
      </c>
      <c r="E21" s="151" t="str">
        <v>Jonesboro</v>
      </c>
      <c r="F21" s="151">
        <v>7</v>
      </c>
      <c r="G21" s="151">
        <v>9</v>
      </c>
      <c r="H21" s="151">
        <v>16</v>
      </c>
      <c r="I21" s="151">
        <v>32</v>
      </c>
      <c r="J21" s="151">
        <v>3.2</v>
      </c>
      <c r="K21" s="163">
        <v>10.666666666666666</v>
      </c>
      <c r="L21" s="151">
        <v>21.333333333333332</v>
      </c>
      <c r="M21" s="151">
        <v>35.200000000000003</v>
      </c>
      <c r="N21" s="163">
        <v>0</v>
      </c>
      <c r="O21" s="163">
        <v>16</v>
      </c>
      <c r="P21" s="171">
        <v>13</v>
      </c>
      <c r="Q21">
        <v>11.733333333333334</v>
      </c>
      <c r="R21">
        <v>23.466666666666669</v>
      </c>
      <c r="S21">
        <v>-10.466666666666669</v>
      </c>
      <c r="T21">
        <v>-0.39062499999999994</v>
      </c>
      <c r="U21">
        <v>46.451612903225808</v>
      </c>
      <c r="V21">
        <v>11.251612903225805</v>
      </c>
      <c r="W21">
        <v>0.45161290322580649</v>
      </c>
    </row>
    <row r="22" spans="1:23">
      <c r="A22" s="170" t="str" cm="1">
        <f t="array" ref="A22:W22">'Admits by Region'!A24:W24</f>
        <v>West</v>
      </c>
      <c r="B22" s="151" t="str">
        <v>RD AR</v>
      </c>
      <c r="C22" s="151" t="str">
        <v>Nicole Perales</v>
      </c>
      <c r="D22" s="151" t="str">
        <v>AR</v>
      </c>
      <c r="E22" s="151" t="str">
        <v>N. Little Rock</v>
      </c>
      <c r="F22" s="151">
        <v>21</v>
      </c>
      <c r="G22" s="151">
        <v>16</v>
      </c>
      <c r="H22" s="151">
        <v>15</v>
      </c>
      <c r="I22" s="151">
        <v>52</v>
      </c>
      <c r="J22" s="151">
        <v>5.2</v>
      </c>
      <c r="K22" s="163">
        <v>17.333333333333332</v>
      </c>
      <c r="L22" s="151">
        <v>34.666666666666664</v>
      </c>
      <c r="M22" s="151">
        <v>57.2</v>
      </c>
      <c r="N22" s="163">
        <v>0</v>
      </c>
      <c r="O22" s="163">
        <v>16</v>
      </c>
      <c r="P22" s="171">
        <v>19</v>
      </c>
      <c r="Q22">
        <v>19.066666666666666</v>
      </c>
      <c r="R22">
        <v>38.133333333333333</v>
      </c>
      <c r="S22">
        <v>-19.133333333333333</v>
      </c>
      <c r="T22">
        <v>-0.45192307692307687</v>
      </c>
      <c r="U22">
        <v>46.451612903225808</v>
      </c>
      <c r="V22">
        <v>-10.748387096774195</v>
      </c>
      <c r="W22">
        <v>-0.10669975186104216</v>
      </c>
    </row>
    <row r="23" spans="1:23">
      <c r="A23" s="170" t="str" cm="1">
        <f t="array" ref="A23:W23">'Admits by Region'!A25:W25</f>
        <v>West</v>
      </c>
      <c r="B23" s="151" t="str">
        <v>RD AR</v>
      </c>
      <c r="C23" s="151" t="str">
        <v>Nicole Perales</v>
      </c>
      <c r="D23" s="151" t="str">
        <v>AR</v>
      </c>
      <c r="E23" s="151" t="str">
        <v>N. Little Rock OTP</v>
      </c>
      <c r="F23" s="151">
        <v>4</v>
      </c>
      <c r="G23" s="151">
        <v>4</v>
      </c>
      <c r="H23" s="151">
        <v>8</v>
      </c>
      <c r="I23" s="151">
        <v>16</v>
      </c>
      <c r="J23" s="151">
        <v>1.6</v>
      </c>
      <c r="K23" s="163">
        <v>5.333333333333333</v>
      </c>
      <c r="L23" s="151">
        <v>10.666666666666666</v>
      </c>
      <c r="M23" s="151">
        <v>17.600000000000001</v>
      </c>
      <c r="N23" s="163">
        <v>0</v>
      </c>
      <c r="O23" s="163">
        <v>4</v>
      </c>
      <c r="P23" s="171">
        <v>17</v>
      </c>
      <c r="Q23">
        <v>5.8666666666666671</v>
      </c>
      <c r="R23">
        <v>11.733333333333334</v>
      </c>
      <c r="S23">
        <v>5.2666666666666657</v>
      </c>
      <c r="T23">
        <v>0.59375000000000011</v>
      </c>
      <c r="U23">
        <v>11.612903225806452</v>
      </c>
      <c r="V23">
        <v>-5.9870967741935495</v>
      </c>
      <c r="W23">
        <v>-0.27419354838709675</v>
      </c>
    </row>
    <row r="24" spans="1:23">
      <c r="A24" s="170" t="str" cm="1">
        <f t="array" ref="A24:W24">'Admits by Region'!A26:W26</f>
        <v>West</v>
      </c>
      <c r="B24" s="151" t="str">
        <v>RD AR</v>
      </c>
      <c r="C24" s="151" t="str">
        <v>Nicole Perales</v>
      </c>
      <c r="D24" s="151" t="str">
        <v>AR</v>
      </c>
      <c r="E24" s="151" t="str">
        <v>Texarkana</v>
      </c>
      <c r="F24" s="151">
        <v>18</v>
      </c>
      <c r="G24" s="151">
        <v>13</v>
      </c>
      <c r="H24" s="151">
        <v>18</v>
      </c>
      <c r="I24" s="151">
        <v>49</v>
      </c>
      <c r="J24" s="151">
        <v>4.9000000000000004</v>
      </c>
      <c r="K24" s="163">
        <v>16.333333333333332</v>
      </c>
      <c r="L24" s="151">
        <v>32.666666666666664</v>
      </c>
      <c r="M24" s="151">
        <v>53.9</v>
      </c>
      <c r="N24" s="163">
        <v>0</v>
      </c>
      <c r="O24" s="163">
        <v>13</v>
      </c>
      <c r="P24" s="171">
        <v>17</v>
      </c>
      <c r="Q24">
        <v>17.966666666666665</v>
      </c>
      <c r="R24">
        <v>35.93333333333333</v>
      </c>
      <c r="S24">
        <v>-18.93333333333333</v>
      </c>
      <c r="T24">
        <v>-0.47959183673469385</v>
      </c>
      <c r="U24">
        <v>37.741935483870968</v>
      </c>
      <c r="V24">
        <v>-16.158064516129031</v>
      </c>
      <c r="W24">
        <v>-0.22975641869651087</v>
      </c>
    </row>
    <row r="25" spans="1:23">
      <c r="A25" s="170" t="str" cm="1">
        <f t="array" ref="A25:W25">'Admits by Region'!A28:W28</f>
        <v>Central</v>
      </c>
      <c r="B25" s="151" t="str">
        <v>RD C TN</v>
      </c>
      <c r="C25" s="151" t="str">
        <v>Josh Wright</v>
      </c>
      <c r="D25" s="151" t="str">
        <v>C TN</v>
      </c>
      <c r="E25" s="151" t="str">
        <v>Columbia TN</v>
      </c>
      <c r="F25" s="151">
        <v>9</v>
      </c>
      <c r="G25" s="151">
        <v>14</v>
      </c>
      <c r="H25" s="151">
        <v>9</v>
      </c>
      <c r="I25" s="151">
        <v>32</v>
      </c>
      <c r="J25" s="151">
        <v>3.2</v>
      </c>
      <c r="K25" s="163">
        <v>10.666666666666666</v>
      </c>
      <c r="L25" s="151">
        <v>21.333333333333332</v>
      </c>
      <c r="M25" s="151">
        <v>35.200000000000003</v>
      </c>
      <c r="N25" s="163">
        <v>0</v>
      </c>
      <c r="O25" s="163">
        <v>13</v>
      </c>
      <c r="P25" s="171">
        <v>22</v>
      </c>
      <c r="Q25">
        <v>11.733333333333334</v>
      </c>
      <c r="R25">
        <v>23.466666666666669</v>
      </c>
      <c r="S25">
        <v>-1.4666666666666686</v>
      </c>
      <c r="T25">
        <v>3.1250000000000056E-2</v>
      </c>
      <c r="U25">
        <v>37.741935483870968</v>
      </c>
      <c r="V25">
        <v>2.5419354838709651</v>
      </c>
      <c r="W25">
        <v>0.17943548387096775</v>
      </c>
    </row>
    <row r="26" spans="1:23">
      <c r="A26" s="170" t="str" cm="1">
        <f t="array" ref="A26:W26">'Admits by Region'!A29:W29</f>
        <v>Central</v>
      </c>
      <c r="B26" s="151" t="str">
        <v>RD C TN</v>
      </c>
      <c r="C26" s="151" t="str">
        <v>Josh Wright</v>
      </c>
      <c r="D26" s="151" t="str">
        <v>C TN</v>
      </c>
      <c r="E26" s="151" t="str">
        <v>Madison</v>
      </c>
      <c r="F26" s="151">
        <v>14</v>
      </c>
      <c r="G26" s="151">
        <v>8</v>
      </c>
      <c r="H26" s="151">
        <v>14</v>
      </c>
      <c r="I26" s="151">
        <v>36</v>
      </c>
      <c r="J26" s="151">
        <v>3.6</v>
      </c>
      <c r="K26" s="163">
        <v>12</v>
      </c>
      <c r="L26" s="151">
        <v>24</v>
      </c>
      <c r="M26" s="151">
        <v>39.6</v>
      </c>
      <c r="N26" s="163">
        <v>0</v>
      </c>
      <c r="O26" s="163">
        <v>14</v>
      </c>
      <c r="P26" s="171">
        <v>25</v>
      </c>
      <c r="Q26">
        <v>13.200000000000001</v>
      </c>
      <c r="R26">
        <v>26.400000000000002</v>
      </c>
      <c r="S26">
        <v>-1.4000000000000021</v>
      </c>
      <c r="T26">
        <v>4.1666666666666664E-2</v>
      </c>
      <c r="U26">
        <v>40.645161290322577</v>
      </c>
      <c r="V26">
        <v>1.0451612903225751</v>
      </c>
      <c r="W26">
        <v>0.12903225806451601</v>
      </c>
    </row>
    <row r="27" spans="1:23">
      <c r="A27" s="170" t="str" cm="1">
        <f t="array" ref="A27:W27">'Admits by Region'!A30:W30</f>
        <v>Central</v>
      </c>
      <c r="B27" s="151" t="str">
        <v>RD C TN</v>
      </c>
      <c r="C27" s="151" t="str">
        <v>Josh Wright</v>
      </c>
      <c r="D27" s="151" t="str">
        <v>C TN</v>
      </c>
      <c r="E27" s="151" t="str">
        <v>Murfreesboro</v>
      </c>
      <c r="F27" s="151">
        <v>8</v>
      </c>
      <c r="G27" s="151">
        <v>9</v>
      </c>
      <c r="H27" s="151">
        <v>9</v>
      </c>
      <c r="I27" s="151">
        <v>26</v>
      </c>
      <c r="J27" s="151">
        <v>2.6</v>
      </c>
      <c r="K27" s="163">
        <v>8.6666666666666661</v>
      </c>
      <c r="L27" s="151">
        <v>17.333333333333332</v>
      </c>
      <c r="M27" s="151">
        <v>28.6</v>
      </c>
      <c r="N27" s="163">
        <v>0</v>
      </c>
      <c r="O27" s="163">
        <v>11</v>
      </c>
      <c r="P27" s="171">
        <v>34</v>
      </c>
      <c r="Q27">
        <v>9.5333333333333332</v>
      </c>
      <c r="R27">
        <v>19.066666666666666</v>
      </c>
      <c r="S27">
        <v>14.933333333333334</v>
      </c>
      <c r="T27">
        <v>0.96153846153846168</v>
      </c>
      <c r="U27">
        <v>31.935483870967744</v>
      </c>
      <c r="V27">
        <v>3.3354838709677423</v>
      </c>
      <c r="W27">
        <v>0.22828784119106707</v>
      </c>
    </row>
    <row r="28" spans="1:23">
      <c r="A28" s="170" t="str" cm="1">
        <f t="array" ref="A28:W28">'Admits by Region'!A31:W31</f>
        <v>Central</v>
      </c>
      <c r="B28" s="151" t="str">
        <v>RD C TN</v>
      </c>
      <c r="C28" s="151" t="str">
        <v>Josh Wright</v>
      </c>
      <c r="D28" s="151" t="str">
        <v>C TN</v>
      </c>
      <c r="E28" s="151" t="str">
        <v>Nashville</v>
      </c>
      <c r="F28" s="151">
        <v>56</v>
      </c>
      <c r="G28" s="151">
        <v>71</v>
      </c>
      <c r="H28" s="151">
        <v>57</v>
      </c>
      <c r="I28" s="151">
        <v>184</v>
      </c>
      <c r="J28" s="151">
        <v>18.400000000000002</v>
      </c>
      <c r="K28" s="163">
        <v>61.333333333333336</v>
      </c>
      <c r="L28" s="151">
        <v>122.66666666666667</v>
      </c>
      <c r="M28" s="151">
        <v>202.4</v>
      </c>
      <c r="N28" s="163">
        <v>0</v>
      </c>
      <c r="O28" s="163">
        <v>55</v>
      </c>
      <c r="P28" s="171">
        <v>99</v>
      </c>
      <c r="Q28">
        <v>67.466666666666669</v>
      </c>
      <c r="R28">
        <v>134.93333333333334</v>
      </c>
      <c r="S28">
        <v>-35.933333333333337</v>
      </c>
      <c r="T28">
        <v>-0.19293478260869568</v>
      </c>
      <c r="U28">
        <v>159.67741935483872</v>
      </c>
      <c r="V28">
        <v>-42.722580645161287</v>
      </c>
      <c r="W28">
        <v>-0.13218793828892</v>
      </c>
    </row>
    <row r="29" spans="1:23">
      <c r="A29" s="170" t="str" cm="1">
        <f t="array" ref="A29:W29">'Admits by Region'!A33:W33</f>
        <v>East</v>
      </c>
      <c r="B29" s="151" t="str">
        <v>RD NC/SC</v>
      </c>
      <c r="C29" s="151" t="str">
        <v>Nicole Ross</v>
      </c>
      <c r="D29" s="151" t="str">
        <v>NC</v>
      </c>
      <c r="E29" s="151" t="str">
        <v>Ahoskie</v>
      </c>
      <c r="F29" s="151">
        <v>5</v>
      </c>
      <c r="G29" s="151">
        <v>1</v>
      </c>
      <c r="H29" s="151">
        <v>5</v>
      </c>
      <c r="I29" s="151">
        <v>11</v>
      </c>
      <c r="J29" s="151">
        <v>1.1000000000000001</v>
      </c>
      <c r="K29" s="163">
        <v>3.6666666666666665</v>
      </c>
      <c r="L29" s="151">
        <v>7.333333333333333</v>
      </c>
      <c r="M29" s="151">
        <v>12.1</v>
      </c>
      <c r="N29" s="163">
        <v>0</v>
      </c>
      <c r="O29" s="163">
        <v>0</v>
      </c>
      <c r="P29" s="171">
        <v>6</v>
      </c>
      <c r="Q29">
        <v>4.0333333333333332</v>
      </c>
      <c r="R29">
        <v>8.0666666666666664</v>
      </c>
      <c r="S29">
        <v>-2.0666666666666664</v>
      </c>
      <c r="T29">
        <v>-0.1818181818181818</v>
      </c>
      <c r="U29">
        <v>0</v>
      </c>
      <c r="V29">
        <v>-12.1</v>
      </c>
      <c r="W29">
        <v>-1</v>
      </c>
    </row>
    <row r="30" spans="1:23">
      <c r="A30" s="170" t="str" cm="1">
        <f t="array" ref="A30:W30">'Admits by Region'!A34:W34</f>
        <v>East</v>
      </c>
      <c r="B30" s="151" t="str">
        <v>RD NC/SC</v>
      </c>
      <c r="C30" s="151" t="str">
        <v>Nicole Ross</v>
      </c>
      <c r="D30" s="151" t="str">
        <v>NC</v>
      </c>
      <c r="E30" s="151" t="str">
        <v>Asheville</v>
      </c>
      <c r="F30" s="151">
        <v>10</v>
      </c>
      <c r="G30" s="151">
        <v>12</v>
      </c>
      <c r="H30" s="151">
        <v>11</v>
      </c>
      <c r="I30" s="151">
        <v>33</v>
      </c>
      <c r="J30" s="151">
        <v>3.3000000000000003</v>
      </c>
      <c r="K30" s="163">
        <v>11</v>
      </c>
      <c r="L30" s="151">
        <v>22</v>
      </c>
      <c r="M30" s="151">
        <v>36.299999999999997</v>
      </c>
      <c r="N30" s="163">
        <v>0</v>
      </c>
      <c r="O30" s="163">
        <v>9</v>
      </c>
      <c r="P30" s="171">
        <v>23</v>
      </c>
      <c r="Q30">
        <v>12.1</v>
      </c>
      <c r="R30">
        <v>24.2</v>
      </c>
      <c r="S30">
        <v>-1.1999999999999993</v>
      </c>
      <c r="T30">
        <v>4.5454545454545456E-2</v>
      </c>
      <c r="U30">
        <v>26.12903225806452</v>
      </c>
      <c r="V30">
        <v>-10.170967741935478</v>
      </c>
      <c r="W30">
        <v>-0.20821114369501456</v>
      </c>
    </row>
    <row r="31" spans="1:23">
      <c r="A31" s="170" t="str" cm="1">
        <f t="array" ref="A31:W31">'Admits by Region'!A35:W35</f>
        <v>East</v>
      </c>
      <c r="B31" s="151" t="str">
        <v>RD NC/SC</v>
      </c>
      <c r="C31" s="151" t="str">
        <v>Nicole Ross</v>
      </c>
      <c r="D31" s="151" t="str">
        <v>NC</v>
      </c>
      <c r="E31" s="151" t="str">
        <v>Clyde</v>
      </c>
      <c r="F31" s="151">
        <v>7</v>
      </c>
      <c r="G31" s="151">
        <v>11</v>
      </c>
      <c r="H31" s="151">
        <v>9</v>
      </c>
      <c r="I31" s="151">
        <v>27</v>
      </c>
      <c r="J31" s="151">
        <v>2.7</v>
      </c>
      <c r="K31" s="163">
        <v>9</v>
      </c>
      <c r="L31" s="151">
        <v>18</v>
      </c>
      <c r="M31" s="151">
        <v>29.7</v>
      </c>
      <c r="N31" s="163">
        <v>0</v>
      </c>
      <c r="O31" s="163">
        <v>7</v>
      </c>
      <c r="P31" s="171">
        <v>35</v>
      </c>
      <c r="Q31">
        <v>9.9</v>
      </c>
      <c r="R31">
        <v>19.8</v>
      </c>
      <c r="S31">
        <v>15.2</v>
      </c>
      <c r="T31">
        <v>0.94444444444444442</v>
      </c>
      <c r="U31">
        <v>20.322580645161288</v>
      </c>
      <c r="V31">
        <v>-9.377419354838711</v>
      </c>
      <c r="W31">
        <v>-0.24731182795698933</v>
      </c>
    </row>
    <row r="32" spans="1:23">
      <c r="A32" s="170" t="str" cm="1">
        <f t="array" ref="A32:W32">'Admits by Region'!A36:W36</f>
        <v>East</v>
      </c>
      <c r="B32" s="151" t="str">
        <v>RD NC/SC</v>
      </c>
      <c r="C32" s="151" t="str">
        <v>Nicole Ross</v>
      </c>
      <c r="D32" s="151" t="str">
        <v>NC</v>
      </c>
      <c r="E32" s="151" t="str">
        <v>Elizabeth City</v>
      </c>
      <c r="F32" s="151">
        <v>28</v>
      </c>
      <c r="G32" s="151">
        <v>27</v>
      </c>
      <c r="H32" s="151">
        <v>8</v>
      </c>
      <c r="I32" s="151">
        <v>63</v>
      </c>
      <c r="J32" s="151">
        <v>6.3000000000000007</v>
      </c>
      <c r="K32" s="163">
        <v>21</v>
      </c>
      <c r="L32" s="151">
        <v>42</v>
      </c>
      <c r="M32" s="151">
        <v>69.3</v>
      </c>
      <c r="N32" s="163">
        <v>0</v>
      </c>
      <c r="O32" s="163">
        <v>35</v>
      </c>
      <c r="P32" s="171">
        <v>66</v>
      </c>
      <c r="Q32">
        <v>23.099999999999998</v>
      </c>
      <c r="R32">
        <v>46.199999999999996</v>
      </c>
      <c r="S32">
        <v>19.800000000000004</v>
      </c>
      <c r="T32">
        <v>0.5714285714285714</v>
      </c>
      <c r="U32">
        <v>101.61290322580646</v>
      </c>
      <c r="V32">
        <v>32.312903225806465</v>
      </c>
      <c r="W32">
        <v>0.61290322580645173</v>
      </c>
    </row>
    <row r="33" spans="1:23">
      <c r="A33" s="170" t="str" cm="1">
        <f t="array" ref="A33:W33">'Admits by Region'!A37:W37</f>
        <v>East</v>
      </c>
      <c r="B33" s="151" t="str">
        <v>RD NC/SC</v>
      </c>
      <c r="C33" s="151" t="str">
        <v>Nicole Ross</v>
      </c>
      <c r="D33" s="151" t="str">
        <v>NC</v>
      </c>
      <c r="E33" s="151" t="str">
        <v>Wilson</v>
      </c>
      <c r="F33" s="151">
        <v>13</v>
      </c>
      <c r="G33" s="151">
        <v>9</v>
      </c>
      <c r="H33" s="151">
        <v>12</v>
      </c>
      <c r="I33" s="151">
        <v>34</v>
      </c>
      <c r="J33" s="151">
        <v>3.4000000000000004</v>
      </c>
      <c r="K33" s="163">
        <v>11.333333333333334</v>
      </c>
      <c r="L33" s="151">
        <v>22.666666666666668</v>
      </c>
      <c r="M33" s="151">
        <v>37.4</v>
      </c>
      <c r="N33" s="163">
        <v>0</v>
      </c>
      <c r="O33" s="163">
        <v>9</v>
      </c>
      <c r="P33" s="171">
        <v>19</v>
      </c>
      <c r="Q33">
        <v>12.466666666666667</v>
      </c>
      <c r="R33">
        <v>24.933333333333334</v>
      </c>
      <c r="S33">
        <v>-5.9333333333333336</v>
      </c>
      <c r="T33">
        <v>-0.16176470588235298</v>
      </c>
      <c r="U33">
        <v>26.12903225806452</v>
      </c>
      <c r="V33">
        <v>-11.270967741935479</v>
      </c>
      <c r="W33">
        <v>-0.23149905123339648</v>
      </c>
    </row>
    <row r="34" spans="1:23">
      <c r="A34" s="170" t="str" cm="1">
        <f t="array" ref="A34:W34">'Admits by Region'!A38:W38</f>
        <v>East</v>
      </c>
      <c r="B34" s="151" t="str">
        <v>RD NC/SC</v>
      </c>
      <c r="C34" s="151" t="str">
        <v>Nicole Ross</v>
      </c>
      <c r="D34" s="151" t="str">
        <v>SC</v>
      </c>
      <c r="E34" s="151" t="str">
        <v>Aiken</v>
      </c>
      <c r="F34" s="151">
        <v>5</v>
      </c>
      <c r="G34" s="151">
        <v>9</v>
      </c>
      <c r="H34" s="151">
        <v>15</v>
      </c>
      <c r="I34" s="151">
        <v>29</v>
      </c>
      <c r="J34" s="151">
        <v>2.9000000000000004</v>
      </c>
      <c r="K34" s="163">
        <v>9.6666666666666661</v>
      </c>
      <c r="L34" s="151">
        <v>19.333333333333332</v>
      </c>
      <c r="M34" s="151">
        <v>31.9</v>
      </c>
      <c r="N34" s="163">
        <v>0</v>
      </c>
      <c r="O34" s="163">
        <v>13</v>
      </c>
      <c r="P34" s="171">
        <v>23</v>
      </c>
      <c r="Q34">
        <v>10.633333333333333</v>
      </c>
      <c r="R34">
        <v>21.266666666666666</v>
      </c>
      <c r="S34">
        <v>1.7333333333333343</v>
      </c>
      <c r="T34">
        <v>0.18965517241379318</v>
      </c>
      <c r="U34">
        <v>37.741935483870968</v>
      </c>
      <c r="V34">
        <v>5.8419354838709694</v>
      </c>
      <c r="W34">
        <v>0.30144605116796441</v>
      </c>
    </row>
    <row r="35" spans="1:23">
      <c r="A35" s="170" t="str" cm="1">
        <f t="array" ref="A35:W35">'Admits by Region'!A39:W39</f>
        <v>East</v>
      </c>
      <c r="B35" s="151" t="str">
        <v>RD NC/SC</v>
      </c>
      <c r="C35" s="151" t="str">
        <v>Nicole Ross</v>
      </c>
      <c r="D35" s="151" t="str">
        <v>SC</v>
      </c>
      <c r="E35" s="151" t="str">
        <v>North Charleston</v>
      </c>
      <c r="F35" s="151">
        <v>24</v>
      </c>
      <c r="G35" s="151">
        <v>14</v>
      </c>
      <c r="H35" s="151">
        <v>28</v>
      </c>
      <c r="I35" s="151">
        <v>66</v>
      </c>
      <c r="J35" s="151">
        <v>6.6000000000000005</v>
      </c>
      <c r="K35" s="163">
        <v>22</v>
      </c>
      <c r="L35" s="151">
        <v>44</v>
      </c>
      <c r="M35" s="151">
        <v>72.599999999999994</v>
      </c>
      <c r="N35" s="163">
        <v>0</v>
      </c>
      <c r="O35" s="163">
        <v>16</v>
      </c>
      <c r="P35" s="171">
        <v>37</v>
      </c>
      <c r="Q35">
        <v>24.2</v>
      </c>
      <c r="R35">
        <v>48.4</v>
      </c>
      <c r="S35">
        <v>-11.399999999999999</v>
      </c>
      <c r="T35">
        <v>-0.15909090909090909</v>
      </c>
      <c r="U35">
        <v>46.451612903225808</v>
      </c>
      <c r="V35">
        <v>-26.148387096774186</v>
      </c>
      <c r="W35">
        <v>-0.29618768328445744</v>
      </c>
    </row>
    <row r="36" spans="1:23">
      <c r="A36" s="170" t="str" cm="1">
        <f t="array" ref="A36:W36">'Admits by Region'!A40:W40</f>
        <v>East</v>
      </c>
      <c r="B36" s="151" t="str">
        <v>RD NC/SC</v>
      </c>
      <c r="C36" s="151" t="str">
        <v>Nicole Ross</v>
      </c>
      <c r="D36" s="151" t="str">
        <v>SC</v>
      </c>
      <c r="E36" s="151" t="str">
        <v>Spartanburg</v>
      </c>
      <c r="F36" s="151">
        <v>29</v>
      </c>
      <c r="G36" s="151">
        <v>22</v>
      </c>
      <c r="H36" s="151">
        <v>24</v>
      </c>
      <c r="I36" s="151">
        <v>75</v>
      </c>
      <c r="J36" s="151">
        <v>7.5</v>
      </c>
      <c r="K36" s="163">
        <v>25</v>
      </c>
      <c r="L36" s="151">
        <v>50</v>
      </c>
      <c r="M36" s="151">
        <v>82.5</v>
      </c>
      <c r="N36" s="163">
        <v>0</v>
      </c>
      <c r="O36" s="163">
        <v>15</v>
      </c>
      <c r="P36" s="171">
        <v>41</v>
      </c>
      <c r="Q36">
        <v>27.5</v>
      </c>
      <c r="R36">
        <v>55</v>
      </c>
      <c r="S36">
        <v>-14</v>
      </c>
      <c r="T36">
        <v>-0.18</v>
      </c>
      <c r="U36">
        <v>43.548387096774192</v>
      </c>
      <c r="V36">
        <v>-38.951612903225808</v>
      </c>
      <c r="W36">
        <v>-0.41935483870967744</v>
      </c>
    </row>
    <row r="37" spans="1:23">
      <c r="A37" s="170" t="str" cm="1">
        <f t="array" ref="A37:W37">'Admits by Region'!A42:W42</f>
        <v>West</v>
      </c>
      <c r="B37" s="151" t="str">
        <v>RD CO</v>
      </c>
      <c r="C37" s="151" t="str">
        <v>Danny Dounglomchunt</v>
      </c>
      <c r="D37" s="151" t="str">
        <v>CO</v>
      </c>
      <c r="E37" s="151" t="str">
        <v>Centennial</v>
      </c>
      <c r="F37" s="151">
        <v>19</v>
      </c>
      <c r="G37" s="151">
        <v>15</v>
      </c>
      <c r="H37" s="151">
        <v>17</v>
      </c>
      <c r="I37" s="151">
        <v>51</v>
      </c>
      <c r="J37" s="151">
        <v>5.1000000000000005</v>
      </c>
      <c r="K37" s="163">
        <v>17</v>
      </c>
      <c r="L37" s="151">
        <v>34</v>
      </c>
      <c r="M37" s="151">
        <v>56.1</v>
      </c>
      <c r="N37" s="163">
        <v>0</v>
      </c>
      <c r="O37" s="163">
        <v>17</v>
      </c>
      <c r="P37" s="171">
        <v>29</v>
      </c>
      <c r="Q37">
        <v>18.7</v>
      </c>
      <c r="R37">
        <v>37.4</v>
      </c>
      <c r="S37">
        <v>-8.3999999999999986</v>
      </c>
      <c r="T37">
        <v>-0.14705882352941177</v>
      </c>
      <c r="U37">
        <v>49.354838709677416</v>
      </c>
      <c r="V37">
        <v>-6.745161290322585</v>
      </c>
      <c r="W37">
        <v>-3.2258064516129094E-2</v>
      </c>
    </row>
    <row r="38" spans="1:23">
      <c r="A38" s="170" t="str" cm="1">
        <f t="array" ref="A38:W38">'Admits by Region'!A43:W43</f>
        <v>West</v>
      </c>
      <c r="B38" s="151" t="str">
        <v>RD CO</v>
      </c>
      <c r="C38" s="151" t="str">
        <v>Danny Dounglomchunt</v>
      </c>
      <c r="D38" s="151" t="str">
        <v>CO</v>
      </c>
      <c r="E38" s="151" t="str">
        <v>Colorado Springs</v>
      </c>
      <c r="F38" s="151">
        <v>10</v>
      </c>
      <c r="G38" s="151">
        <v>10</v>
      </c>
      <c r="H38" s="151">
        <v>12</v>
      </c>
      <c r="I38" s="151">
        <v>32</v>
      </c>
      <c r="J38" s="151">
        <v>3.2</v>
      </c>
      <c r="K38" s="163">
        <v>10.666666666666666</v>
      </c>
      <c r="L38" s="151">
        <v>21.333333333333332</v>
      </c>
      <c r="M38" s="151">
        <v>35.200000000000003</v>
      </c>
      <c r="N38" s="163">
        <v>0</v>
      </c>
      <c r="O38" s="163">
        <v>10</v>
      </c>
      <c r="P38" s="171">
        <v>16</v>
      </c>
      <c r="Q38">
        <v>11.733333333333334</v>
      </c>
      <c r="R38">
        <v>23.466666666666669</v>
      </c>
      <c r="S38">
        <v>-7.4666666666666686</v>
      </c>
      <c r="T38">
        <v>-0.24999999999999994</v>
      </c>
      <c r="U38">
        <v>29.032258064516128</v>
      </c>
      <c r="V38">
        <v>-6.1677419354838747</v>
      </c>
      <c r="W38">
        <v>-9.2741935483870996E-2</v>
      </c>
    </row>
    <row r="39" spans="1:23">
      <c r="A39" s="170" t="str" cm="1">
        <f t="array" ref="A39:W39">'Admits by Region'!A44:W44</f>
        <v>West</v>
      </c>
      <c r="B39" s="151" t="str">
        <v>RD CO</v>
      </c>
      <c r="C39" s="151" t="str">
        <v>Danny Dounglomchunt</v>
      </c>
      <c r="D39" s="151" t="str">
        <v>CO</v>
      </c>
      <c r="E39" s="151" t="str">
        <v>Downtown Denver</v>
      </c>
      <c r="F39" s="151">
        <v>47</v>
      </c>
      <c r="G39" s="151">
        <v>37</v>
      </c>
      <c r="H39" s="151">
        <v>38</v>
      </c>
      <c r="I39" s="151">
        <v>122</v>
      </c>
      <c r="J39" s="151">
        <v>12.200000000000001</v>
      </c>
      <c r="K39" s="163">
        <v>40.666666666666664</v>
      </c>
      <c r="L39" s="151">
        <v>81.333333333333329</v>
      </c>
      <c r="M39" s="151">
        <v>134.19999999999999</v>
      </c>
      <c r="N39" s="163">
        <v>0</v>
      </c>
      <c r="O39" s="163">
        <v>44</v>
      </c>
      <c r="P39" s="171">
        <v>83</v>
      </c>
      <c r="Q39">
        <v>44.733333333333327</v>
      </c>
      <c r="R39">
        <v>89.466666666666654</v>
      </c>
      <c r="S39">
        <v>-6.4666666666666544</v>
      </c>
      <c r="T39">
        <v>2.0491803278688586E-2</v>
      </c>
      <c r="U39">
        <v>127.74193548387098</v>
      </c>
      <c r="V39">
        <v>-6.4580645161290136</v>
      </c>
      <c r="W39">
        <v>4.7065044949762089E-2</v>
      </c>
    </row>
    <row r="40" spans="1:23">
      <c r="A40" s="170" t="str" cm="1">
        <f t="array" ref="A40:W40">'Admits by Region'!A45:W45</f>
        <v>West</v>
      </c>
      <c r="B40" s="151" t="str">
        <v>RD CO</v>
      </c>
      <c r="C40" s="151" t="str">
        <v>Danny Dounglomchunt</v>
      </c>
      <c r="D40" s="151" t="str">
        <v>CO</v>
      </c>
      <c r="E40" s="151" t="str">
        <v>Fort Collins</v>
      </c>
      <c r="F40" s="151">
        <v>18</v>
      </c>
      <c r="G40" s="151">
        <v>18</v>
      </c>
      <c r="H40" s="151">
        <v>18</v>
      </c>
      <c r="I40" s="151">
        <v>54</v>
      </c>
      <c r="J40" s="151">
        <v>5.4</v>
      </c>
      <c r="K40" s="163">
        <v>18</v>
      </c>
      <c r="L40" s="151">
        <v>36</v>
      </c>
      <c r="M40" s="151">
        <v>59.4</v>
      </c>
      <c r="N40" s="163">
        <v>0</v>
      </c>
      <c r="O40" s="163">
        <v>30</v>
      </c>
      <c r="P40" s="171">
        <v>38</v>
      </c>
      <c r="Q40">
        <v>19.8</v>
      </c>
      <c r="R40">
        <v>39.6</v>
      </c>
      <c r="S40">
        <v>-1.6000000000000014</v>
      </c>
      <c r="T40">
        <v>5.5555555555555552E-2</v>
      </c>
      <c r="U40">
        <v>87.096774193548384</v>
      </c>
      <c r="V40">
        <v>27.696774193548386</v>
      </c>
      <c r="W40">
        <v>0.61290322580645151</v>
      </c>
    </row>
    <row r="41" spans="1:23">
      <c r="A41" s="170" t="str" cm="1">
        <f t="array" ref="A41:W41">'Admits by Region'!A46:W46</f>
        <v>West</v>
      </c>
      <c r="B41" s="151" t="str">
        <v>RD CO</v>
      </c>
      <c r="C41" s="151" t="str">
        <v>Danny Dounglomchunt</v>
      </c>
      <c r="D41" s="151" t="str">
        <v>CO</v>
      </c>
      <c r="E41" s="151" t="str">
        <v>Longmont</v>
      </c>
      <c r="F41" s="151">
        <v>14</v>
      </c>
      <c r="G41" s="151">
        <v>20</v>
      </c>
      <c r="H41" s="151">
        <v>23</v>
      </c>
      <c r="I41" s="151">
        <v>57</v>
      </c>
      <c r="J41" s="151">
        <v>5.7</v>
      </c>
      <c r="K41" s="163">
        <v>19</v>
      </c>
      <c r="L41" s="151">
        <v>38</v>
      </c>
      <c r="M41" s="151">
        <v>62.7</v>
      </c>
      <c r="N41" s="163">
        <v>0</v>
      </c>
      <c r="O41" s="163">
        <v>23</v>
      </c>
      <c r="P41" s="171">
        <v>43</v>
      </c>
      <c r="Q41">
        <v>20.900000000000002</v>
      </c>
      <c r="R41">
        <v>41.800000000000004</v>
      </c>
      <c r="S41">
        <v>1.1999999999999957</v>
      </c>
      <c r="T41">
        <v>0.13157894736842105</v>
      </c>
      <c r="U41">
        <v>66.774193548387103</v>
      </c>
      <c r="V41">
        <v>4.0741935483871003</v>
      </c>
      <c r="W41">
        <v>0.17147707979626498</v>
      </c>
    </row>
    <row r="42" spans="1:23">
      <c r="A42" s="170" t="str" cm="1">
        <f t="array" ref="A42:W42">'Admits by Region'!A47:W47</f>
        <v>West</v>
      </c>
      <c r="B42" s="151" t="str">
        <v>RD CO</v>
      </c>
      <c r="C42" s="151" t="str">
        <v>Danny Dounglomchunt</v>
      </c>
      <c r="D42" s="151" t="str">
        <v>CO</v>
      </c>
      <c r="E42" s="151" t="str">
        <v>Westminster</v>
      </c>
      <c r="F42" s="151">
        <v>32</v>
      </c>
      <c r="G42" s="151">
        <v>35</v>
      </c>
      <c r="H42" s="151">
        <v>45</v>
      </c>
      <c r="I42" s="151">
        <v>112</v>
      </c>
      <c r="J42" s="151">
        <v>11.200000000000001</v>
      </c>
      <c r="K42" s="163">
        <v>37.333333333333336</v>
      </c>
      <c r="L42" s="151">
        <v>74.666666666666671</v>
      </c>
      <c r="M42" s="151">
        <v>123.2</v>
      </c>
      <c r="N42" s="163">
        <v>0</v>
      </c>
      <c r="O42" s="163">
        <v>34</v>
      </c>
      <c r="P42" s="171">
        <v>66</v>
      </c>
      <c r="Q42">
        <v>41.06666666666667</v>
      </c>
      <c r="R42">
        <v>82.13333333333334</v>
      </c>
      <c r="S42">
        <v>-16.13333333333334</v>
      </c>
      <c r="T42">
        <v>-0.11607142857142863</v>
      </c>
      <c r="U42">
        <v>98.709677419354833</v>
      </c>
      <c r="V42">
        <v>-24.49032258064517</v>
      </c>
      <c r="W42">
        <v>-0.11866359447004614</v>
      </c>
    </row>
    <row r="43" spans="1:23">
      <c r="A43" s="170" t="str" cm="1">
        <f t="array" ref="A43:W43">'Admits by Region'!A49:W49</f>
        <v>East</v>
      </c>
      <c r="B43" s="151" t="str">
        <v>RD DC/MD/VA</v>
      </c>
      <c r="C43" s="151" t="str">
        <v>Lisa Mankin</v>
      </c>
      <c r="D43" s="151" t="str">
        <v>MD</v>
      </c>
      <c r="E43" s="151" t="str">
        <v>Hagerstown</v>
      </c>
      <c r="F43" s="151">
        <v>60</v>
      </c>
      <c r="G43" s="151">
        <v>61</v>
      </c>
      <c r="H43" s="151">
        <v>44</v>
      </c>
      <c r="I43" s="151">
        <v>165</v>
      </c>
      <c r="J43" s="151">
        <v>16.5</v>
      </c>
      <c r="K43" s="163">
        <v>55</v>
      </c>
      <c r="L43" s="151">
        <v>110</v>
      </c>
      <c r="M43" s="151">
        <v>181.5</v>
      </c>
      <c r="N43" s="163">
        <v>0</v>
      </c>
      <c r="O43" s="163">
        <v>46</v>
      </c>
      <c r="P43" s="171">
        <v>82</v>
      </c>
      <c r="Q43">
        <v>60.5</v>
      </c>
      <c r="R43">
        <v>121</v>
      </c>
      <c r="S43">
        <v>-39</v>
      </c>
      <c r="T43">
        <v>-0.25454545454545452</v>
      </c>
      <c r="U43">
        <v>133.54838709677421</v>
      </c>
      <c r="V43">
        <v>-47.951612903225794</v>
      </c>
      <c r="W43">
        <v>-0.19061583577712601</v>
      </c>
    </row>
    <row r="44" spans="1:23">
      <c r="A44" s="170" t="str" cm="1">
        <f t="array" ref="A44:W44">'Admits by Region'!A50:W50</f>
        <v>East</v>
      </c>
      <c r="B44" s="151" t="str">
        <v>RD DC/MD/VA</v>
      </c>
      <c r="C44" s="151" t="str">
        <v>Lisa Mankin</v>
      </c>
      <c r="D44" s="151" t="str">
        <v xml:space="preserve">N VA </v>
      </c>
      <c r="E44" s="151" t="str">
        <v>Glen Allen</v>
      </c>
      <c r="F44" s="151">
        <v>24</v>
      </c>
      <c r="G44" s="151">
        <v>18</v>
      </c>
      <c r="H44" s="151">
        <v>29</v>
      </c>
      <c r="I44" s="151">
        <v>71</v>
      </c>
      <c r="J44" s="151">
        <v>7.1000000000000005</v>
      </c>
      <c r="K44" s="163">
        <v>23.666666666666668</v>
      </c>
      <c r="L44" s="151">
        <v>47.333333333333336</v>
      </c>
      <c r="M44" s="151">
        <v>78.099999999999994</v>
      </c>
      <c r="N44" s="163">
        <v>0</v>
      </c>
      <c r="O44" s="163">
        <v>17</v>
      </c>
      <c r="P44" s="171">
        <v>35</v>
      </c>
      <c r="Q44">
        <v>26.033333333333331</v>
      </c>
      <c r="R44">
        <v>52.066666666666663</v>
      </c>
      <c r="S44">
        <v>-17.066666666666663</v>
      </c>
      <c r="T44">
        <v>-0.26056338028169018</v>
      </c>
      <c r="U44">
        <v>49.354838709677416</v>
      </c>
      <c r="V44">
        <v>-28.745161290322578</v>
      </c>
      <c r="W44">
        <v>-0.30486142662426174</v>
      </c>
    </row>
    <row r="45" spans="1:23">
      <c r="A45" s="170" t="str" cm="1">
        <f t="array" ref="A45:W45">'Admits by Region'!A51:W51</f>
        <v>East</v>
      </c>
      <c r="B45" s="151" t="str">
        <v>RD DC/MD/VA</v>
      </c>
      <c r="C45" s="151" t="str">
        <v>Lisa Mankin</v>
      </c>
      <c r="D45" s="151" t="str">
        <v xml:space="preserve">N VA </v>
      </c>
      <c r="E45" s="151" t="str">
        <v>Staunton</v>
      </c>
      <c r="F45" s="151">
        <v>7</v>
      </c>
      <c r="G45" s="151">
        <v>6</v>
      </c>
      <c r="H45" s="151">
        <v>2</v>
      </c>
      <c r="I45" s="151">
        <v>15</v>
      </c>
      <c r="J45" s="151">
        <v>1.5</v>
      </c>
      <c r="K45" s="163">
        <v>5</v>
      </c>
      <c r="L45" s="151">
        <v>10</v>
      </c>
      <c r="M45" s="151">
        <v>16.5</v>
      </c>
      <c r="N45" s="163">
        <v>0</v>
      </c>
      <c r="O45" s="163">
        <v>3</v>
      </c>
      <c r="P45" s="171">
        <v>7</v>
      </c>
      <c r="Q45">
        <v>5.5</v>
      </c>
      <c r="R45">
        <v>11</v>
      </c>
      <c r="S45">
        <v>-4</v>
      </c>
      <c r="T45">
        <v>-0.3</v>
      </c>
      <c r="U45">
        <v>8.7096774193548381</v>
      </c>
      <c r="V45">
        <v>-7.7903225806451619</v>
      </c>
      <c r="W45">
        <v>-0.41935483870967744</v>
      </c>
    </row>
    <row r="46" spans="1:23">
      <c r="A46" s="170" t="str" cm="1">
        <f t="array" ref="A46:W46">'Admits by Region'!A52:W52</f>
        <v>East</v>
      </c>
      <c r="B46" s="151" t="str">
        <v>RD DC/MD/VA</v>
      </c>
      <c r="C46" s="151" t="str">
        <v>Lisa Mankin</v>
      </c>
      <c r="D46" s="151" t="str">
        <v>DC</v>
      </c>
      <c r="E46" s="151" t="str">
        <v>Washington DC</v>
      </c>
      <c r="F46" s="151">
        <v>27</v>
      </c>
      <c r="G46" s="151">
        <v>15</v>
      </c>
      <c r="H46" s="151">
        <v>23</v>
      </c>
      <c r="I46" s="151">
        <v>65</v>
      </c>
      <c r="J46" s="151">
        <v>6.5</v>
      </c>
      <c r="K46" s="163">
        <v>21.666666666666668</v>
      </c>
      <c r="L46" s="151">
        <v>43.333333333333336</v>
      </c>
      <c r="M46" s="151">
        <v>71.5</v>
      </c>
      <c r="N46" s="163">
        <v>0</v>
      </c>
      <c r="O46" s="163">
        <v>16</v>
      </c>
      <c r="P46" s="171">
        <v>36</v>
      </c>
      <c r="Q46">
        <v>23.833333333333332</v>
      </c>
      <c r="R46">
        <v>47.666666666666664</v>
      </c>
      <c r="S46">
        <v>-11.666666666666664</v>
      </c>
      <c r="T46">
        <v>-0.16923076923076927</v>
      </c>
      <c r="U46">
        <v>46.451612903225808</v>
      </c>
      <c r="V46">
        <v>-25.048387096774192</v>
      </c>
      <c r="W46">
        <v>-0.28535980148883372</v>
      </c>
    </row>
    <row r="47" spans="1:23">
      <c r="A47" s="170" t="str" cm="1">
        <f t="array" ref="A47:W47">'Admits by Region'!A54:W54</f>
        <v>Central</v>
      </c>
      <c r="B47" s="151" t="str">
        <v>RD E TN</v>
      </c>
      <c r="C47" s="151" t="str">
        <v>Tiffany Vargas</v>
      </c>
      <c r="D47" s="151" t="str">
        <v>E TN</v>
      </c>
      <c r="E47" s="151" t="str">
        <v>KVB</v>
      </c>
      <c r="F47" s="151">
        <v>25</v>
      </c>
      <c r="G47" s="151">
        <v>34</v>
      </c>
      <c r="H47" s="151">
        <v>46</v>
      </c>
      <c r="I47" s="151">
        <v>105</v>
      </c>
      <c r="J47" s="151">
        <v>10.5</v>
      </c>
      <c r="K47" s="163">
        <v>35</v>
      </c>
      <c r="L47" s="151">
        <v>70</v>
      </c>
      <c r="M47" s="151">
        <v>115.5</v>
      </c>
      <c r="N47" s="163">
        <v>0</v>
      </c>
      <c r="O47" s="163">
        <v>43</v>
      </c>
      <c r="P47" s="171">
        <v>72</v>
      </c>
      <c r="Q47">
        <v>38.5</v>
      </c>
      <c r="R47">
        <v>77</v>
      </c>
      <c r="S47">
        <v>-5</v>
      </c>
      <c r="T47">
        <v>2.8571428571428571E-2</v>
      </c>
      <c r="U47">
        <v>124.83870967741936</v>
      </c>
      <c r="V47">
        <v>9.3387096774193594</v>
      </c>
      <c r="W47">
        <v>0.18894009216589866</v>
      </c>
    </row>
    <row r="48" spans="1:23">
      <c r="A48" s="170" t="str" cm="1">
        <f t="array" ref="A48:W48">'Admits by Region'!A55:W55</f>
        <v>Central</v>
      </c>
      <c r="B48" s="151" t="str">
        <v>RD E TN</v>
      </c>
      <c r="C48" s="151" t="str">
        <v>Tiffany Vargas</v>
      </c>
      <c r="D48" s="151" t="str">
        <v>E TN</v>
      </c>
      <c r="E48" s="151" t="str">
        <v>KVC</v>
      </c>
      <c r="F48" s="151">
        <v>47</v>
      </c>
      <c r="G48" s="151">
        <v>74</v>
      </c>
      <c r="H48" s="151">
        <v>61</v>
      </c>
      <c r="I48" s="151">
        <v>182</v>
      </c>
      <c r="J48" s="151">
        <v>18.2</v>
      </c>
      <c r="K48" s="163">
        <v>60.666666666666664</v>
      </c>
      <c r="L48" s="151">
        <v>121.33333333333333</v>
      </c>
      <c r="M48" s="151">
        <v>200.2</v>
      </c>
      <c r="N48" s="163">
        <v>0</v>
      </c>
      <c r="O48" s="163">
        <v>59</v>
      </c>
      <c r="P48" s="171">
        <v>119</v>
      </c>
      <c r="Q48">
        <v>66.733333333333334</v>
      </c>
      <c r="R48">
        <v>133.46666666666667</v>
      </c>
      <c r="S48">
        <v>-14.466666666666669</v>
      </c>
      <c r="T48">
        <v>-1.9230769230769194E-2</v>
      </c>
      <c r="U48">
        <v>171.29032258064518</v>
      </c>
      <c r="V48">
        <v>-28.909677419354807</v>
      </c>
      <c r="W48">
        <v>-5.8844381425026474E-2</v>
      </c>
    </row>
    <row r="49" spans="1:23">
      <c r="A49" s="170" t="str" cm="1">
        <f t="array" ref="A49:W49">'Admits by Region'!A56:W56</f>
        <v>Central</v>
      </c>
      <c r="B49" s="151" t="str">
        <v>RD E TN</v>
      </c>
      <c r="C49" s="151" t="str">
        <v>Tiffany Vargas</v>
      </c>
      <c r="D49" s="151" t="str">
        <v>E TN</v>
      </c>
      <c r="E49" s="151" t="str">
        <v>Wellness - OBOT</v>
      </c>
      <c r="F49" s="151">
        <v>58</v>
      </c>
      <c r="G49" s="151">
        <v>42</v>
      </c>
      <c r="H49" s="151">
        <v>59</v>
      </c>
      <c r="I49" s="151">
        <v>159</v>
      </c>
      <c r="J49" s="151">
        <v>15.9</v>
      </c>
      <c r="K49" s="163">
        <v>53</v>
      </c>
      <c r="L49" s="151">
        <v>106</v>
      </c>
      <c r="M49" s="151">
        <v>174.9</v>
      </c>
      <c r="N49" s="163">
        <v>0</v>
      </c>
      <c r="O49" s="163">
        <v>58</v>
      </c>
      <c r="P49" s="171">
        <v>107</v>
      </c>
      <c r="Q49">
        <v>58.300000000000004</v>
      </c>
      <c r="R49">
        <v>116.60000000000001</v>
      </c>
      <c r="S49">
        <v>-9.6000000000000085</v>
      </c>
      <c r="T49">
        <v>9.433962264150943E-3</v>
      </c>
      <c r="U49">
        <v>168.38709677419354</v>
      </c>
      <c r="V49">
        <v>-6.5129032258064683</v>
      </c>
      <c r="W49">
        <v>5.9038344491783253E-2</v>
      </c>
    </row>
    <row r="50" spans="1:23">
      <c r="A50" s="170" t="str" cm="1">
        <f t="array" ref="A50:W50">'Admits by Region'!A58:W58</f>
        <v>West</v>
      </c>
      <c r="B50" s="151" t="str">
        <v>RD Idaho</v>
      </c>
      <c r="C50" s="151" t="str">
        <v>Open</v>
      </c>
      <c r="D50" s="151" t="str">
        <v>ID</v>
      </c>
      <c r="E50" s="151" t="str">
        <v>Boise</v>
      </c>
      <c r="F50" s="151">
        <v>11</v>
      </c>
      <c r="G50" s="151">
        <v>8</v>
      </c>
      <c r="H50" s="151">
        <v>12</v>
      </c>
      <c r="I50" s="151">
        <v>31</v>
      </c>
      <c r="J50" s="151">
        <v>3.1</v>
      </c>
      <c r="K50" s="163">
        <v>10.333333333333334</v>
      </c>
      <c r="L50" s="151">
        <v>20.666666666666668</v>
      </c>
      <c r="M50" s="151">
        <v>34.1</v>
      </c>
      <c r="N50" s="163">
        <v>0</v>
      </c>
      <c r="O50" s="163">
        <v>4</v>
      </c>
      <c r="P50" s="171">
        <v>13</v>
      </c>
      <c r="Q50">
        <v>11.366666666666667</v>
      </c>
      <c r="R50">
        <v>22.733333333333334</v>
      </c>
      <c r="S50">
        <v>-9.7333333333333343</v>
      </c>
      <c r="T50">
        <v>-0.37096774193548393</v>
      </c>
      <c r="U50">
        <v>11.612903225806452</v>
      </c>
      <c r="V50">
        <v>-22.487096774193549</v>
      </c>
      <c r="W50">
        <v>-0.62539021852237253</v>
      </c>
    </row>
    <row r="51" spans="1:23">
      <c r="A51" s="170" t="str" cm="1">
        <f t="array" ref="A51:W51">'Admits by Region'!A59:W59</f>
        <v>West</v>
      </c>
      <c r="B51" s="151" t="str">
        <v>RD Idaho</v>
      </c>
      <c r="C51" s="151" t="str">
        <v>Open</v>
      </c>
      <c r="D51" s="151" t="str">
        <v>ID</v>
      </c>
      <c r="E51" s="151" t="str">
        <v>Coeur d'Alene</v>
      </c>
      <c r="F51" s="151">
        <v>0</v>
      </c>
      <c r="G51" s="151">
        <v>0</v>
      </c>
      <c r="H51" s="151">
        <v>1</v>
      </c>
      <c r="I51" s="151">
        <v>1</v>
      </c>
      <c r="J51" s="151">
        <v>0.1</v>
      </c>
      <c r="K51" s="163">
        <v>0.33333333333333331</v>
      </c>
      <c r="L51" s="151">
        <v>0.66666666666666663</v>
      </c>
      <c r="M51" s="151">
        <v>1.1000000000000001</v>
      </c>
      <c r="N51" s="163">
        <v>0</v>
      </c>
      <c r="O51" s="163">
        <v>4</v>
      </c>
      <c r="P51" s="171">
        <v>11</v>
      </c>
      <c r="Q51">
        <v>0.3666666666666667</v>
      </c>
      <c r="R51">
        <v>0.73333333333333339</v>
      </c>
      <c r="S51">
        <v>10.266666666666666</v>
      </c>
      <c r="T51">
        <v>15.500000000000002</v>
      </c>
      <c r="U51">
        <v>11.612903225806452</v>
      </c>
      <c r="V51">
        <v>10.512903225806452</v>
      </c>
      <c r="W51">
        <v>10.612903225806452</v>
      </c>
    </row>
    <row r="52" spans="1:23">
      <c r="A52" s="170" t="str" cm="1">
        <f t="array" ref="A52:W52">'Admits by Region'!A60:W60</f>
        <v>West</v>
      </c>
      <c r="B52" s="151" t="str">
        <v>RD Idaho</v>
      </c>
      <c r="C52" s="151" t="str">
        <v>Open</v>
      </c>
      <c r="D52" s="151" t="str">
        <v>ID</v>
      </c>
      <c r="E52" s="151" t="str">
        <v>Meridian</v>
      </c>
      <c r="F52" s="151">
        <v>3</v>
      </c>
      <c r="G52" s="151">
        <v>3</v>
      </c>
      <c r="H52" s="151">
        <v>5</v>
      </c>
      <c r="I52" s="151">
        <v>11</v>
      </c>
      <c r="J52" s="151">
        <v>1.1000000000000001</v>
      </c>
      <c r="K52" s="163">
        <v>3.6666666666666665</v>
      </c>
      <c r="L52" s="151">
        <v>7.333333333333333</v>
      </c>
      <c r="M52" s="151">
        <v>12.1</v>
      </c>
      <c r="N52" s="163">
        <v>0</v>
      </c>
      <c r="O52" s="163">
        <v>2</v>
      </c>
      <c r="P52" s="171">
        <v>7</v>
      </c>
      <c r="Q52">
        <v>4.0333333333333332</v>
      </c>
      <c r="R52">
        <v>8.0666666666666664</v>
      </c>
      <c r="S52">
        <v>-1.0666666666666664</v>
      </c>
      <c r="T52">
        <v>-4.5454545454545414E-2</v>
      </c>
      <c r="U52">
        <v>5.806451612903226</v>
      </c>
      <c r="V52">
        <v>-6.2935483870967737</v>
      </c>
      <c r="W52">
        <v>-0.47214076246334308</v>
      </c>
    </row>
    <row r="53" spans="1:23">
      <c r="A53" s="170" t="str" cm="1">
        <f t="array" ref="A53:W53">'Admits by Region'!A62:W62</f>
        <v>Central</v>
      </c>
      <c r="B53" s="151" t="str">
        <v xml:space="preserve">RD KY   </v>
      </c>
      <c r="C53" s="151" t="str">
        <v xml:space="preserve">Erin Rooks </v>
      </c>
      <c r="D53" s="151" t="str">
        <v>KY</v>
      </c>
      <c r="E53" s="151" t="str">
        <v>Berea</v>
      </c>
      <c r="F53" s="151">
        <v>17</v>
      </c>
      <c r="G53" s="151">
        <v>21</v>
      </c>
      <c r="H53" s="151">
        <v>19</v>
      </c>
      <c r="I53" s="151">
        <v>57</v>
      </c>
      <c r="J53" s="151">
        <v>5.7</v>
      </c>
      <c r="K53" s="163">
        <v>19</v>
      </c>
      <c r="L53" s="151">
        <v>38</v>
      </c>
      <c r="M53" s="151">
        <v>62.7</v>
      </c>
      <c r="N53" s="163">
        <v>0</v>
      </c>
      <c r="O53" s="163">
        <v>22</v>
      </c>
      <c r="P53" s="171">
        <v>39</v>
      </c>
      <c r="Q53">
        <v>20.900000000000002</v>
      </c>
      <c r="R53">
        <v>41.800000000000004</v>
      </c>
      <c r="S53">
        <v>-2.8000000000000043</v>
      </c>
      <c r="T53">
        <v>2.6315789473684209E-2</v>
      </c>
      <c r="U53">
        <v>63.870967741935488</v>
      </c>
      <c r="V53">
        <v>1.1709677419354847</v>
      </c>
      <c r="W53">
        <v>0.12054329371816645</v>
      </c>
    </row>
    <row r="54" spans="1:23">
      <c r="A54" s="170" t="str" cm="1">
        <f t="array" ref="A54:W54">'Admits by Region'!A63:W63</f>
        <v>Central</v>
      </c>
      <c r="B54" s="151" t="str">
        <v xml:space="preserve">RD KY   </v>
      </c>
      <c r="C54" s="151" t="str">
        <v xml:space="preserve">Erin Rooks </v>
      </c>
      <c r="D54" s="151" t="str">
        <v>KY</v>
      </c>
      <c r="E54" s="151" t="str">
        <v>Corbin</v>
      </c>
      <c r="F54" s="151">
        <v>19</v>
      </c>
      <c r="G54" s="151">
        <v>12</v>
      </c>
      <c r="H54" s="151">
        <v>20</v>
      </c>
      <c r="I54" s="151">
        <v>51</v>
      </c>
      <c r="J54" s="151">
        <v>5.1000000000000005</v>
      </c>
      <c r="K54" s="163">
        <v>17</v>
      </c>
      <c r="L54" s="151">
        <v>34</v>
      </c>
      <c r="M54" s="151">
        <v>56.1</v>
      </c>
      <c r="N54" s="163">
        <v>0</v>
      </c>
      <c r="O54" s="163">
        <v>18</v>
      </c>
      <c r="P54" s="171">
        <v>35</v>
      </c>
      <c r="Q54">
        <v>18.7</v>
      </c>
      <c r="R54">
        <v>37.4</v>
      </c>
      <c r="S54">
        <v>-2.3999999999999986</v>
      </c>
      <c r="T54">
        <v>2.9411764705882353E-2</v>
      </c>
      <c r="U54">
        <v>52.258064516129039</v>
      </c>
      <c r="V54">
        <v>-3.8419354838709623</v>
      </c>
      <c r="W54">
        <v>2.4667931688804687E-2</v>
      </c>
    </row>
    <row r="55" spans="1:23">
      <c r="A55" s="170" t="str" cm="1">
        <f t="array" ref="A55:W55">'Admits by Region'!A64:W64</f>
        <v>Central</v>
      </c>
      <c r="B55" s="151" t="str">
        <v xml:space="preserve">RD KY   </v>
      </c>
      <c r="C55" s="151" t="str">
        <v xml:space="preserve">Erin Rooks </v>
      </c>
      <c r="D55" s="151" t="str">
        <v>KY</v>
      </c>
      <c r="E55" s="151" t="str">
        <v>Hazard</v>
      </c>
      <c r="F55" s="151">
        <v>34</v>
      </c>
      <c r="G55" s="151">
        <v>28</v>
      </c>
      <c r="H55" s="151">
        <v>42</v>
      </c>
      <c r="I55" s="151">
        <v>104</v>
      </c>
      <c r="J55" s="151">
        <v>10.4</v>
      </c>
      <c r="K55" s="163">
        <v>34.666666666666664</v>
      </c>
      <c r="L55" s="151">
        <v>69.333333333333329</v>
      </c>
      <c r="M55" s="151">
        <v>114.4</v>
      </c>
      <c r="N55" s="163">
        <v>0</v>
      </c>
      <c r="O55" s="163">
        <v>43</v>
      </c>
      <c r="P55" s="171">
        <v>63</v>
      </c>
      <c r="Q55">
        <v>38.133333333333333</v>
      </c>
      <c r="R55">
        <v>76.266666666666666</v>
      </c>
      <c r="S55">
        <v>-13.266666666666666</v>
      </c>
      <c r="T55">
        <v>-9.1346153846153785E-2</v>
      </c>
      <c r="U55">
        <v>124.83870967741936</v>
      </c>
      <c r="V55">
        <v>10.438709677419354</v>
      </c>
      <c r="W55">
        <v>0.2003722084367246</v>
      </c>
    </row>
    <row r="56" spans="1:23">
      <c r="A56" s="170" t="str" cm="1">
        <f t="array" ref="A56:W56">'Admits by Region'!A65:W65</f>
        <v>Central</v>
      </c>
      <c r="B56" s="151" t="str">
        <v xml:space="preserve">RD KY   </v>
      </c>
      <c r="C56" s="151" t="str">
        <v xml:space="preserve">Erin Rooks </v>
      </c>
      <c r="D56" s="151" t="str">
        <v>KY</v>
      </c>
      <c r="E56" s="151" t="str">
        <v>Lexington</v>
      </c>
      <c r="F56" s="151">
        <v>60</v>
      </c>
      <c r="G56" s="151">
        <v>69</v>
      </c>
      <c r="H56" s="151">
        <v>80</v>
      </c>
      <c r="I56" s="151">
        <v>209</v>
      </c>
      <c r="J56" s="151">
        <v>20.900000000000002</v>
      </c>
      <c r="K56" s="163">
        <v>69.666666666666671</v>
      </c>
      <c r="L56" s="151">
        <v>139.33333333333334</v>
      </c>
      <c r="M56" s="151">
        <v>229.9</v>
      </c>
      <c r="N56" s="163">
        <v>0</v>
      </c>
      <c r="O56" s="163">
        <v>66</v>
      </c>
      <c r="P56" s="171">
        <v>121</v>
      </c>
      <c r="Q56">
        <v>76.63333333333334</v>
      </c>
      <c r="R56">
        <v>153.26666666666668</v>
      </c>
      <c r="S56">
        <v>-32.26666666666668</v>
      </c>
      <c r="T56">
        <v>-0.1315789473684211</v>
      </c>
      <c r="U56">
        <v>191.61290322580643</v>
      </c>
      <c r="V56">
        <v>-38.287096774193571</v>
      </c>
      <c r="W56">
        <v>-8.3191850594227582E-2</v>
      </c>
    </row>
    <row r="57" spans="1:23">
      <c r="A57" s="170" t="str" cm="1">
        <f t="array" ref="A57:W57">'Admits by Region'!A66:W66</f>
        <v>Central</v>
      </c>
      <c r="B57" s="151" t="str">
        <v xml:space="preserve">RD KY   </v>
      </c>
      <c r="C57" s="151" t="str">
        <v xml:space="preserve">Erin Rooks </v>
      </c>
      <c r="D57" s="151" t="str">
        <v>KY</v>
      </c>
      <c r="E57" s="151" t="str">
        <v>Paducah</v>
      </c>
      <c r="F57" s="151">
        <v>9</v>
      </c>
      <c r="G57" s="151">
        <v>13</v>
      </c>
      <c r="H57" s="151">
        <v>15</v>
      </c>
      <c r="I57" s="151">
        <v>37</v>
      </c>
      <c r="J57" s="151">
        <v>3.7</v>
      </c>
      <c r="K57" s="163">
        <v>12.333333333333334</v>
      </c>
      <c r="L57" s="151">
        <v>24.666666666666668</v>
      </c>
      <c r="M57" s="151">
        <v>40.700000000000003</v>
      </c>
      <c r="N57" s="163">
        <v>0</v>
      </c>
      <c r="O57" s="163">
        <v>15</v>
      </c>
      <c r="P57" s="171">
        <v>25</v>
      </c>
      <c r="Q57">
        <v>13.566666666666668</v>
      </c>
      <c r="R57">
        <v>27.133333333333336</v>
      </c>
      <c r="S57">
        <v>-2.1333333333333364</v>
      </c>
      <c r="T57">
        <v>1.3513513513513466E-2</v>
      </c>
      <c r="U57">
        <v>43.548387096774192</v>
      </c>
      <c r="V57">
        <v>2.8483870967741893</v>
      </c>
      <c r="W57">
        <v>0.17698343504795114</v>
      </c>
    </row>
    <row r="58" spans="1:23">
      <c r="A58" s="170" t="str" cm="1">
        <f t="array" ref="A58:W58">'Admits by Region'!A67:W67</f>
        <v>Central</v>
      </c>
      <c r="B58" s="151" t="str">
        <v xml:space="preserve">RD KY   </v>
      </c>
      <c r="C58" s="151" t="str">
        <v xml:space="preserve">Erin Rooks </v>
      </c>
      <c r="D58" s="151" t="str">
        <v>KY</v>
      </c>
      <c r="E58" s="151" t="str">
        <v>Paintsville</v>
      </c>
      <c r="F58" s="151">
        <v>7</v>
      </c>
      <c r="G58" s="151">
        <v>9</v>
      </c>
      <c r="H58" s="151">
        <v>8</v>
      </c>
      <c r="I58" s="151">
        <v>24</v>
      </c>
      <c r="J58" s="151">
        <v>2.4000000000000004</v>
      </c>
      <c r="K58" s="163">
        <v>8</v>
      </c>
      <c r="L58" s="151">
        <v>16</v>
      </c>
      <c r="M58" s="151">
        <v>26.4</v>
      </c>
      <c r="N58" s="163">
        <v>0</v>
      </c>
      <c r="O58" s="163">
        <v>13</v>
      </c>
      <c r="P58" s="171">
        <v>21</v>
      </c>
      <c r="Q58">
        <v>8.7999999999999989</v>
      </c>
      <c r="R58">
        <v>17.599999999999998</v>
      </c>
      <c r="S58">
        <v>3.4000000000000021</v>
      </c>
      <c r="T58">
        <v>0.3125</v>
      </c>
      <c r="U58">
        <v>37.741935483870968</v>
      </c>
      <c r="V58">
        <v>11.341935483870969</v>
      </c>
      <c r="W58">
        <v>0.57258064516129037</v>
      </c>
    </row>
    <row r="59" spans="1:23">
      <c r="A59" s="170" t="str" cm="1">
        <f t="array" ref="A59:W59">'Admits by Region'!A68:W68</f>
        <v>Central</v>
      </c>
      <c r="B59" s="151" t="str">
        <v xml:space="preserve">RD KY   </v>
      </c>
      <c r="C59" s="151" t="str">
        <v xml:space="preserve">Erin Rooks </v>
      </c>
      <c r="D59" s="151" t="str">
        <v>KY</v>
      </c>
      <c r="E59" s="151" t="str">
        <v>Pikeville</v>
      </c>
      <c r="F59" s="151">
        <v>8</v>
      </c>
      <c r="G59" s="151">
        <v>7</v>
      </c>
      <c r="H59" s="151">
        <v>1</v>
      </c>
      <c r="I59" s="151">
        <v>16</v>
      </c>
      <c r="J59" s="151">
        <v>1.6</v>
      </c>
      <c r="K59" s="163">
        <v>5.333333333333333</v>
      </c>
      <c r="L59" s="151">
        <v>10.666666666666666</v>
      </c>
      <c r="M59" s="151">
        <v>17.600000000000001</v>
      </c>
      <c r="N59" s="163">
        <v>0</v>
      </c>
      <c r="O59" s="163">
        <v>4</v>
      </c>
      <c r="P59" s="171">
        <v>11</v>
      </c>
      <c r="Q59">
        <v>5.8666666666666671</v>
      </c>
      <c r="R59">
        <v>11.733333333333334</v>
      </c>
      <c r="S59">
        <v>-0.73333333333333428</v>
      </c>
      <c r="T59">
        <v>3.1250000000000056E-2</v>
      </c>
      <c r="U59">
        <v>11.612903225806452</v>
      </c>
      <c r="V59">
        <v>-5.9870967741935495</v>
      </c>
      <c r="W59">
        <v>-0.27419354838709675</v>
      </c>
    </row>
    <row r="60" spans="1:23">
      <c r="A60" s="170" t="str" cm="1">
        <f t="array" ref="A60:W60">'Admits by Region'!A70:W70</f>
        <v>Central</v>
      </c>
      <c r="B60" s="151" t="str">
        <v>RD KY/IN</v>
      </c>
      <c r="C60" s="151" t="str">
        <v>Mark Miller</v>
      </c>
      <c r="D60" s="151" t="str">
        <v>IN</v>
      </c>
      <c r="E60" s="151" t="str">
        <v>FT Wayne</v>
      </c>
      <c r="F60" s="151">
        <v>38</v>
      </c>
      <c r="G60" s="151">
        <v>16</v>
      </c>
      <c r="H60" s="151">
        <v>23</v>
      </c>
      <c r="I60" s="151">
        <v>77</v>
      </c>
      <c r="J60" s="151">
        <v>7.7</v>
      </c>
      <c r="K60" s="163">
        <v>25.666666666666668</v>
      </c>
      <c r="L60" s="151">
        <v>51.333333333333336</v>
      </c>
      <c r="M60" s="151">
        <v>84.7</v>
      </c>
      <c r="N60" s="163">
        <v>0</v>
      </c>
      <c r="O60" s="163">
        <v>18</v>
      </c>
      <c r="P60" s="171">
        <v>31</v>
      </c>
      <c r="Q60">
        <v>28.233333333333334</v>
      </c>
      <c r="R60">
        <v>56.466666666666669</v>
      </c>
      <c r="S60">
        <v>-25.466666666666669</v>
      </c>
      <c r="T60">
        <v>-0.39610389610389612</v>
      </c>
      <c r="U60">
        <v>52.258064516129039</v>
      </c>
      <c r="V60">
        <v>-32.441935483870964</v>
      </c>
      <c r="W60">
        <v>-0.32132383745286963</v>
      </c>
    </row>
    <row r="61" spans="1:23">
      <c r="A61" s="170" t="str" cm="1">
        <f t="array" ref="A61:W61">'Admits by Region'!A71:W71</f>
        <v>Central</v>
      </c>
      <c r="B61" s="151" t="str">
        <v>RD KY/IN</v>
      </c>
      <c r="C61" s="151" t="str">
        <v>Mark Miller</v>
      </c>
      <c r="D61" s="151" t="str">
        <v>KY - CBH</v>
      </c>
      <c r="E61" s="151" t="str">
        <v>Bowling Green</v>
      </c>
      <c r="F61" s="151">
        <v>3</v>
      </c>
      <c r="G61" s="151">
        <v>9</v>
      </c>
      <c r="H61" s="151">
        <v>15</v>
      </c>
      <c r="I61" s="151">
        <v>27</v>
      </c>
      <c r="J61" s="151">
        <v>2.7</v>
      </c>
      <c r="K61" s="163">
        <v>9</v>
      </c>
      <c r="L61" s="151">
        <v>18</v>
      </c>
      <c r="M61" s="151">
        <v>29.7</v>
      </c>
      <c r="N61" s="163">
        <v>0</v>
      </c>
      <c r="O61" s="163">
        <v>5</v>
      </c>
      <c r="P61" s="171">
        <v>9</v>
      </c>
      <c r="Q61">
        <v>9.9</v>
      </c>
      <c r="R61">
        <v>19.8</v>
      </c>
      <c r="S61">
        <v>-10.8</v>
      </c>
      <c r="T61">
        <v>-0.5</v>
      </c>
      <c r="U61">
        <v>14.516129032258064</v>
      </c>
      <c r="V61">
        <v>-15.183870967741935</v>
      </c>
      <c r="W61">
        <v>-0.4623655913978495</v>
      </c>
    </row>
    <row r="62" spans="1:23">
      <c r="A62" s="170" t="str" cm="1">
        <f t="array" ref="A62:W62">'Admits by Region'!A72:W72</f>
        <v>Central</v>
      </c>
      <c r="B62" s="151" t="str">
        <v>RD KY/IN</v>
      </c>
      <c r="C62" s="151" t="str">
        <v>Mark Miller</v>
      </c>
      <c r="D62" s="151" t="str">
        <v>KY - CBH</v>
      </c>
      <c r="E62" s="151" t="str">
        <v>Elizabethtown</v>
      </c>
      <c r="F62" s="151">
        <v>23</v>
      </c>
      <c r="G62" s="151">
        <v>15</v>
      </c>
      <c r="H62" s="151">
        <v>16</v>
      </c>
      <c r="I62" s="151">
        <v>54</v>
      </c>
      <c r="J62" s="151">
        <v>5.4</v>
      </c>
      <c r="K62" s="163">
        <v>18</v>
      </c>
      <c r="L62" s="151">
        <v>36</v>
      </c>
      <c r="M62" s="151">
        <v>59.4</v>
      </c>
      <c r="N62" s="163">
        <v>0</v>
      </c>
      <c r="O62" s="163">
        <v>19</v>
      </c>
      <c r="P62" s="171">
        <v>19</v>
      </c>
      <c r="Q62">
        <v>19.8</v>
      </c>
      <c r="R62">
        <v>39.6</v>
      </c>
      <c r="S62">
        <v>-20.6</v>
      </c>
      <c r="T62">
        <v>-0.47222222222222221</v>
      </c>
      <c r="U62">
        <v>55.161290322580648</v>
      </c>
      <c r="V62">
        <v>-4.2387096774193509</v>
      </c>
      <c r="W62">
        <v>2.1505376344086068E-2</v>
      </c>
    </row>
    <row r="63" spans="1:23">
      <c r="A63" s="170" t="str" cm="1">
        <f t="array" ref="A63:W63">'Admits by Region'!A73:W73</f>
        <v>Central</v>
      </c>
      <c r="B63" s="151" t="str">
        <v>RD KY/IN</v>
      </c>
      <c r="C63" s="151" t="str">
        <v>Mark Miller</v>
      </c>
      <c r="D63" s="151" t="str">
        <v>KY - CBH</v>
      </c>
      <c r="E63" s="151" t="str">
        <v>Frankfort</v>
      </c>
      <c r="F63" s="151">
        <v>17</v>
      </c>
      <c r="G63" s="151">
        <v>17</v>
      </c>
      <c r="H63" s="151">
        <v>19</v>
      </c>
      <c r="I63" s="151">
        <v>53</v>
      </c>
      <c r="J63" s="151">
        <v>5.3000000000000007</v>
      </c>
      <c r="K63" s="163">
        <v>17.666666666666668</v>
      </c>
      <c r="L63" s="151">
        <v>35.333333333333336</v>
      </c>
      <c r="M63" s="151">
        <v>58.3</v>
      </c>
      <c r="N63" s="163">
        <v>0</v>
      </c>
      <c r="O63" s="163">
        <v>15</v>
      </c>
      <c r="P63" s="171">
        <v>27</v>
      </c>
      <c r="Q63">
        <v>19.433333333333334</v>
      </c>
      <c r="R63">
        <v>38.866666666666667</v>
      </c>
      <c r="S63">
        <v>-11.866666666666667</v>
      </c>
      <c r="T63">
        <v>-0.23584905660377364</v>
      </c>
      <c r="U63">
        <v>43.548387096774192</v>
      </c>
      <c r="V63">
        <v>-14.751612903225805</v>
      </c>
      <c r="W63">
        <v>-0.17833231892878881</v>
      </c>
    </row>
    <row r="64" spans="1:23">
      <c r="A64" s="170" t="str" cm="1">
        <f t="array" ref="A64:W64">'Admits by Region'!A74:W74</f>
        <v>Central</v>
      </c>
      <c r="B64" s="151" t="str">
        <v>RD KY/IN</v>
      </c>
      <c r="C64" s="151" t="str">
        <v>Mark Miller</v>
      </c>
      <c r="D64" s="151" t="str">
        <v>KY - CBH</v>
      </c>
      <c r="E64" s="151" t="str">
        <v>Louisville</v>
      </c>
      <c r="F64" s="151">
        <v>31</v>
      </c>
      <c r="G64" s="151">
        <v>20</v>
      </c>
      <c r="H64" s="151">
        <v>30</v>
      </c>
      <c r="I64" s="151">
        <v>81</v>
      </c>
      <c r="J64" s="151">
        <v>8.1</v>
      </c>
      <c r="K64" s="163">
        <v>27</v>
      </c>
      <c r="L64" s="151">
        <v>54</v>
      </c>
      <c r="M64" s="151">
        <v>89.1</v>
      </c>
      <c r="N64" s="163">
        <v>0</v>
      </c>
      <c r="O64" s="163">
        <v>30</v>
      </c>
      <c r="P64" s="171">
        <v>79</v>
      </c>
      <c r="Q64">
        <v>29.7</v>
      </c>
      <c r="R64">
        <v>59.4</v>
      </c>
      <c r="S64">
        <v>19.600000000000001</v>
      </c>
      <c r="T64">
        <v>0.46296296296296297</v>
      </c>
      <c r="U64">
        <v>87.096774193548384</v>
      </c>
      <c r="V64">
        <v>-2.00322580645161</v>
      </c>
      <c r="W64">
        <v>7.5268817204301036E-2</v>
      </c>
    </row>
    <row r="65" spans="1:23">
      <c r="A65" s="170" t="str" cm="1">
        <f t="array" ref="A65:W65">'Admits by Region'!A75:W75</f>
        <v>Central</v>
      </c>
      <c r="B65" s="151" t="str">
        <v>RD KY/IN</v>
      </c>
      <c r="C65" s="151" t="str">
        <v>Mark Miller</v>
      </c>
      <c r="D65" s="151" t="str">
        <v>KY - CBH</v>
      </c>
      <c r="E65" s="151" t="str">
        <v>Richmond</v>
      </c>
      <c r="F65" s="151">
        <v>24</v>
      </c>
      <c r="G65" s="151">
        <v>22</v>
      </c>
      <c r="H65" s="151">
        <v>21</v>
      </c>
      <c r="I65" s="151">
        <v>67</v>
      </c>
      <c r="J65" s="151">
        <v>6.7</v>
      </c>
      <c r="K65" s="163">
        <v>22.333333333333332</v>
      </c>
      <c r="L65" s="151">
        <v>44.666666666666664</v>
      </c>
      <c r="M65" s="151">
        <v>73.7</v>
      </c>
      <c r="N65" s="163">
        <v>0</v>
      </c>
      <c r="O65" s="163">
        <v>20</v>
      </c>
      <c r="P65" s="171">
        <v>41</v>
      </c>
      <c r="Q65">
        <v>24.566666666666666</v>
      </c>
      <c r="R65">
        <v>49.133333333333333</v>
      </c>
      <c r="S65">
        <v>-8.1333333333333329</v>
      </c>
      <c r="T65">
        <v>-8.2089552238805916E-2</v>
      </c>
      <c r="U65">
        <v>58.064516129032256</v>
      </c>
      <c r="V65">
        <v>-15.635483870967747</v>
      </c>
      <c r="W65">
        <v>-0.13336543090996633</v>
      </c>
    </row>
    <row r="66" spans="1:23">
      <c r="A66" s="170" t="str" cm="1">
        <f t="array" ref="A66:W66">'Admits by Region'!A77:W77</f>
        <v>Central</v>
      </c>
      <c r="B66" s="151" t="str">
        <v>RD LA, GA, FL</v>
      </c>
      <c r="C66" s="151" t="str">
        <v>Natashia Cheatham</v>
      </c>
      <c r="D66" s="151" t="str">
        <v>FL</v>
      </c>
      <c r="E66" s="151" t="str">
        <v>Greenfield</v>
      </c>
      <c r="F66" s="151">
        <v>7</v>
      </c>
      <c r="G66" s="151">
        <v>4</v>
      </c>
      <c r="H66" s="151">
        <v>8</v>
      </c>
      <c r="I66" s="151">
        <v>19</v>
      </c>
      <c r="J66" s="151">
        <v>1.9000000000000001</v>
      </c>
      <c r="K66" s="163">
        <v>6.333333333333333</v>
      </c>
      <c r="L66" s="151">
        <v>12.666666666666666</v>
      </c>
      <c r="M66" s="151">
        <v>20.9</v>
      </c>
      <c r="N66" s="163">
        <v>0</v>
      </c>
      <c r="O66" s="163">
        <v>5</v>
      </c>
      <c r="P66" s="171">
        <v>11</v>
      </c>
      <c r="Q66">
        <v>6.9666666666666659</v>
      </c>
      <c r="R66">
        <v>13.933333333333332</v>
      </c>
      <c r="S66">
        <v>-2.9333333333333318</v>
      </c>
      <c r="T66">
        <v>-0.13157894736842102</v>
      </c>
      <c r="U66">
        <v>14.516129032258064</v>
      </c>
      <c r="V66">
        <v>-6.3838709677419345</v>
      </c>
      <c r="W66">
        <v>-0.23599320882852295</v>
      </c>
    </row>
    <row r="67" spans="1:23">
      <c r="A67" s="170" t="str" cm="1">
        <f t="array" ref="A67:W67">'Admits by Region'!A78:W78</f>
        <v>Central</v>
      </c>
      <c r="B67" s="151" t="str">
        <v>RD LA, GA, FL</v>
      </c>
      <c r="C67" s="151" t="str">
        <v>Natashia Cheatham</v>
      </c>
      <c r="D67" s="151" t="str">
        <v>GA</v>
      </c>
      <c r="E67" s="151" t="str">
        <v>Albany</v>
      </c>
      <c r="F67" s="151">
        <v>7</v>
      </c>
      <c r="G67" s="151">
        <v>9</v>
      </c>
      <c r="H67" s="151">
        <v>13</v>
      </c>
      <c r="I67" s="151">
        <v>29</v>
      </c>
      <c r="J67" s="151">
        <v>2.9000000000000004</v>
      </c>
      <c r="K67" s="163">
        <v>9.6666666666666661</v>
      </c>
      <c r="L67" s="151">
        <v>19.333333333333332</v>
      </c>
      <c r="M67" s="151">
        <v>31.9</v>
      </c>
      <c r="N67" s="163">
        <v>0</v>
      </c>
      <c r="O67" s="163">
        <v>0</v>
      </c>
      <c r="P67" s="171">
        <v>5</v>
      </c>
      <c r="Q67">
        <v>10.633333333333333</v>
      </c>
      <c r="R67">
        <v>21.266666666666666</v>
      </c>
      <c r="S67">
        <v>-16.266666666666666</v>
      </c>
      <c r="T67">
        <v>-0.74137931034482762</v>
      </c>
      <c r="U67">
        <v>0</v>
      </c>
      <c r="V67">
        <v>-31.9</v>
      </c>
      <c r="W67">
        <v>-1</v>
      </c>
    </row>
    <row r="68" spans="1:23">
      <c r="A68" s="170" t="str" cm="1">
        <f t="array" ref="A68:W68">'Admits by Region'!A79:W79</f>
        <v>Central</v>
      </c>
      <c r="B68" s="151" t="str">
        <v>RD LA, GA, FL</v>
      </c>
      <c r="C68" s="151" t="str">
        <v>Natashia Cheatham</v>
      </c>
      <c r="D68" s="151" t="str">
        <v>GA</v>
      </c>
      <c r="E68" s="151" t="str">
        <v>Jackson GA</v>
      </c>
      <c r="F68" s="151">
        <v>3</v>
      </c>
      <c r="G68" s="151">
        <v>2</v>
      </c>
      <c r="H68" s="151">
        <v>3</v>
      </c>
      <c r="I68" s="151">
        <v>8</v>
      </c>
      <c r="J68" s="151">
        <v>0.8</v>
      </c>
      <c r="K68" s="163">
        <v>2.6666666666666665</v>
      </c>
      <c r="L68" s="151">
        <v>5.333333333333333</v>
      </c>
      <c r="M68" s="151">
        <v>8.8000000000000007</v>
      </c>
      <c r="N68" s="163">
        <v>0</v>
      </c>
      <c r="O68" s="163">
        <v>3</v>
      </c>
      <c r="P68" s="171">
        <v>4</v>
      </c>
      <c r="Q68">
        <v>2.9333333333333336</v>
      </c>
      <c r="R68">
        <v>5.8666666666666671</v>
      </c>
      <c r="S68">
        <v>-1.8666666666666671</v>
      </c>
      <c r="T68">
        <v>-0.24999999999999994</v>
      </c>
      <c r="U68">
        <v>8.7096774193548381</v>
      </c>
      <c r="V68">
        <v>-9.0322580645162631E-2</v>
      </c>
      <c r="W68">
        <v>8.870967741935476E-2</v>
      </c>
    </row>
    <row r="69" spans="1:23">
      <c r="A69" s="170" t="str" cm="1">
        <f t="array" ref="A69:W69">'Admits by Region'!A80:W80</f>
        <v>Central</v>
      </c>
      <c r="B69" s="151" t="str">
        <v>RD LA, GA, FL</v>
      </c>
      <c r="C69" s="151" t="str">
        <v>Natashia Cheatham</v>
      </c>
      <c r="D69" s="151" t="str">
        <v>GA</v>
      </c>
      <c r="E69" s="151" t="str">
        <v>Tifton</v>
      </c>
      <c r="F69" s="151">
        <v>8</v>
      </c>
      <c r="G69" s="151">
        <v>10</v>
      </c>
      <c r="H69" s="151">
        <v>12</v>
      </c>
      <c r="I69" s="151">
        <v>30</v>
      </c>
      <c r="J69" s="151">
        <v>3</v>
      </c>
      <c r="K69" s="163">
        <v>10</v>
      </c>
      <c r="L69" s="151">
        <v>20</v>
      </c>
      <c r="M69" s="151">
        <v>33</v>
      </c>
      <c r="N69" s="163">
        <v>0</v>
      </c>
      <c r="O69" s="163">
        <v>7</v>
      </c>
      <c r="P69" s="171">
        <v>16</v>
      </c>
      <c r="Q69">
        <v>11</v>
      </c>
      <c r="R69">
        <v>22</v>
      </c>
      <c r="S69">
        <v>-6</v>
      </c>
      <c r="T69">
        <v>-0.2</v>
      </c>
      <c r="U69">
        <v>20.322580645161288</v>
      </c>
      <c r="V69">
        <v>-12.677419354838712</v>
      </c>
      <c r="W69">
        <v>-0.32258064516129037</v>
      </c>
    </row>
    <row r="70" spans="1:23">
      <c r="A70" s="170" t="str" cm="1">
        <f t="array" ref="A70:W70">'Admits by Region'!A81:W81</f>
        <v>Central</v>
      </c>
      <c r="B70" s="151" t="str">
        <v>RD LA, GA, FL</v>
      </c>
      <c r="C70" s="151" t="str">
        <v>Natashia Cheatham</v>
      </c>
      <c r="D70" s="151" t="str">
        <v>LA</v>
      </c>
      <c r="E70" s="151" t="str">
        <v>Lake Charles</v>
      </c>
      <c r="F70" s="151">
        <v>35</v>
      </c>
      <c r="G70" s="151">
        <v>28</v>
      </c>
      <c r="H70" s="151">
        <v>39</v>
      </c>
      <c r="I70" s="151">
        <v>102</v>
      </c>
      <c r="J70" s="151">
        <v>10.200000000000001</v>
      </c>
      <c r="K70" s="163">
        <v>34</v>
      </c>
      <c r="L70" s="151">
        <v>68</v>
      </c>
      <c r="M70" s="151">
        <v>112.2</v>
      </c>
      <c r="N70" s="163">
        <v>0</v>
      </c>
      <c r="O70" s="163">
        <v>39</v>
      </c>
      <c r="P70" s="171">
        <v>60</v>
      </c>
      <c r="Q70">
        <v>37.4</v>
      </c>
      <c r="R70">
        <v>74.8</v>
      </c>
      <c r="S70">
        <v>-14.799999999999997</v>
      </c>
      <c r="T70">
        <v>-0.11764705882352941</v>
      </c>
      <c r="U70">
        <v>113.2258064516129</v>
      </c>
      <c r="V70">
        <v>1.025806451612894</v>
      </c>
      <c r="W70">
        <v>0.11005692599620487</v>
      </c>
    </row>
    <row r="71" spans="1:23">
      <c r="A71" s="170" t="str" cm="1">
        <f t="array" ref="A71:W71">'Admits by Region'!A82:W82</f>
        <v>Central</v>
      </c>
      <c r="B71" s="151" t="str">
        <v>RD LA, GA, FL</v>
      </c>
      <c r="C71" s="151" t="str">
        <v>Natashia Cheatham</v>
      </c>
      <c r="D71" s="151" t="str">
        <v>LA</v>
      </c>
      <c r="E71" s="151" t="str">
        <v>Monroe</v>
      </c>
      <c r="F71" s="151">
        <v>10</v>
      </c>
      <c r="G71" s="151">
        <v>15</v>
      </c>
      <c r="H71" s="151">
        <v>5</v>
      </c>
      <c r="I71" s="151">
        <v>30</v>
      </c>
      <c r="J71" s="151">
        <v>3</v>
      </c>
      <c r="K71" s="163">
        <v>10</v>
      </c>
      <c r="L71" s="151">
        <v>20</v>
      </c>
      <c r="M71" s="151">
        <v>33</v>
      </c>
      <c r="N71" s="163">
        <v>0</v>
      </c>
      <c r="O71" s="163">
        <v>7</v>
      </c>
      <c r="P71" s="171">
        <v>18</v>
      </c>
      <c r="Q71">
        <v>11</v>
      </c>
      <c r="R71">
        <v>22</v>
      </c>
      <c r="S71">
        <v>-4</v>
      </c>
      <c r="T71">
        <v>-0.1</v>
      </c>
      <c r="U71">
        <v>20.322580645161288</v>
      </c>
      <c r="V71">
        <v>-12.677419354838712</v>
      </c>
      <c r="W71">
        <v>-0.32258064516129037</v>
      </c>
    </row>
    <row r="72" spans="1:23">
      <c r="A72" s="170" t="str" cm="1">
        <f t="array" ref="A72:W72">'Admits by Region'!A83:W83</f>
        <v>Central</v>
      </c>
      <c r="B72" s="151" t="str">
        <v>RD LA, GA, FL</v>
      </c>
      <c r="C72" s="151" t="str">
        <v>Natashia Cheatham</v>
      </c>
      <c r="D72" s="151" t="str">
        <v>LA</v>
      </c>
      <c r="E72" s="151" t="str">
        <v>NOLA</v>
      </c>
      <c r="F72" s="151">
        <v>35</v>
      </c>
      <c r="G72" s="151">
        <v>26</v>
      </c>
      <c r="H72" s="151">
        <v>37</v>
      </c>
      <c r="I72" s="151">
        <v>98</v>
      </c>
      <c r="J72" s="151">
        <v>9.8000000000000007</v>
      </c>
      <c r="K72" s="163">
        <v>32.666666666666664</v>
      </c>
      <c r="L72" s="151">
        <v>65.333333333333329</v>
      </c>
      <c r="M72" s="151">
        <v>107.8</v>
      </c>
      <c r="N72" s="163">
        <v>0</v>
      </c>
      <c r="O72" s="163">
        <v>50</v>
      </c>
      <c r="P72" s="171">
        <v>89</v>
      </c>
      <c r="Q72">
        <v>35.93333333333333</v>
      </c>
      <c r="R72">
        <v>71.86666666666666</v>
      </c>
      <c r="S72">
        <v>17.13333333333334</v>
      </c>
      <c r="T72">
        <v>0.3622448979591838</v>
      </c>
      <c r="U72">
        <v>145.16129032258064</v>
      </c>
      <c r="V72">
        <v>37.361290322580643</v>
      </c>
      <c r="W72">
        <v>0.4812376563528637</v>
      </c>
    </row>
    <row r="73" spans="1:23">
      <c r="A73" s="170" t="str" cm="1">
        <f t="array" ref="A73:W73">'Admits by Region'!A84:W84</f>
        <v>Central</v>
      </c>
      <c r="B73" s="151" t="str">
        <v>RD LA, GA, FL</v>
      </c>
      <c r="C73" s="151" t="str">
        <v>Natashia Cheatham</v>
      </c>
      <c r="D73" s="151" t="str">
        <v>LA</v>
      </c>
      <c r="E73" s="151" t="str">
        <v>Shreveport</v>
      </c>
      <c r="F73" s="151">
        <v>22</v>
      </c>
      <c r="G73" s="151">
        <v>20</v>
      </c>
      <c r="H73" s="151">
        <v>16</v>
      </c>
      <c r="I73" s="151">
        <v>58</v>
      </c>
      <c r="J73" s="151">
        <v>5.8000000000000007</v>
      </c>
      <c r="K73" s="163">
        <v>19.333333333333332</v>
      </c>
      <c r="L73" s="151">
        <v>38.666666666666664</v>
      </c>
      <c r="M73" s="151">
        <v>63.8</v>
      </c>
      <c r="N73" s="163">
        <v>0</v>
      </c>
      <c r="O73" s="163">
        <v>18</v>
      </c>
      <c r="P73" s="171">
        <v>34</v>
      </c>
      <c r="Q73">
        <v>21.266666666666666</v>
      </c>
      <c r="R73">
        <v>42.533333333333331</v>
      </c>
      <c r="S73">
        <v>-8.5333333333333314</v>
      </c>
      <c r="T73">
        <v>-0.12068965517241374</v>
      </c>
      <c r="U73">
        <v>52.258064516129039</v>
      </c>
      <c r="V73">
        <v>-11.541935483870958</v>
      </c>
      <c r="W73">
        <v>-9.8998887652947606E-2</v>
      </c>
    </row>
    <row r="74" spans="1:23">
      <c r="A74" s="170" t="str" cm="1">
        <f t="array" ref="A74:W74">'Admits by Region'!A85:W85</f>
        <v>Central</v>
      </c>
      <c r="B74" s="151" t="str">
        <v>RD LA, GA, FL</v>
      </c>
      <c r="C74" s="151" t="str">
        <v>Natashia Cheatham</v>
      </c>
      <c r="D74" s="151" t="str">
        <v>LA</v>
      </c>
      <c r="E74" s="151" t="str">
        <v>West Bank</v>
      </c>
      <c r="F74" s="151">
        <v>37</v>
      </c>
      <c r="G74" s="151">
        <v>35</v>
      </c>
      <c r="H74" s="151">
        <v>59</v>
      </c>
      <c r="I74" s="151">
        <v>131</v>
      </c>
      <c r="J74" s="151">
        <v>13.100000000000001</v>
      </c>
      <c r="K74" s="163">
        <v>43.666666666666664</v>
      </c>
      <c r="L74" s="151">
        <v>87.333333333333329</v>
      </c>
      <c r="M74" s="151">
        <v>144.1</v>
      </c>
      <c r="N74" s="163">
        <v>0</v>
      </c>
      <c r="O74" s="163">
        <v>42</v>
      </c>
      <c r="P74" s="171">
        <v>66</v>
      </c>
      <c r="Q74">
        <v>48.033333333333331</v>
      </c>
      <c r="R74">
        <v>96.066666666666663</v>
      </c>
      <c r="S74">
        <v>-30.066666666666663</v>
      </c>
      <c r="T74">
        <v>-0.24427480916030531</v>
      </c>
      <c r="U74">
        <v>121.93548387096773</v>
      </c>
      <c r="V74">
        <v>-22.164516129032265</v>
      </c>
      <c r="W74">
        <v>-6.9194779610933357E-2</v>
      </c>
    </row>
    <row r="75" spans="1:23">
      <c r="A75" s="170" t="str" cm="1">
        <f t="array" ref="A75:W75">'Admits by Region'!A87:W87</f>
        <v>East</v>
      </c>
      <c r="B75" s="151" t="str">
        <v>RD MI</v>
      </c>
      <c r="C75" s="151" t="str">
        <v xml:space="preserve">Mandy Malone-White </v>
      </c>
      <c r="D75" s="151" t="str">
        <v>MI</v>
      </c>
      <c r="E75" s="151" t="str">
        <v>Gaylord</v>
      </c>
      <c r="F75" s="151">
        <v>4</v>
      </c>
      <c r="G75" s="151">
        <v>8</v>
      </c>
      <c r="H75" s="151">
        <v>8</v>
      </c>
      <c r="I75" s="151">
        <v>20</v>
      </c>
      <c r="J75" s="151">
        <v>2</v>
      </c>
      <c r="K75" s="163">
        <v>6.666666666666667</v>
      </c>
      <c r="L75" s="151">
        <v>13.333333333333334</v>
      </c>
      <c r="M75" s="151">
        <v>22</v>
      </c>
      <c r="N75" s="163">
        <v>0</v>
      </c>
      <c r="O75" s="163">
        <v>13</v>
      </c>
      <c r="P75" s="171">
        <v>15</v>
      </c>
      <c r="Q75">
        <v>7.333333333333333</v>
      </c>
      <c r="R75">
        <v>14.666666666666666</v>
      </c>
      <c r="S75">
        <v>0.33333333333333393</v>
      </c>
      <c r="T75">
        <v>0.12499999999999994</v>
      </c>
      <c r="U75">
        <v>37.741935483870968</v>
      </c>
      <c r="V75">
        <v>15.741935483870968</v>
      </c>
      <c r="W75">
        <v>0.88709677419354838</v>
      </c>
    </row>
    <row r="76" spans="1:23">
      <c r="A76" s="170" t="str" cm="1">
        <f t="array" ref="A76:W76">'Admits by Region'!A88:W88</f>
        <v>East</v>
      </c>
      <c r="B76" s="151" t="str">
        <v>RD MI</v>
      </c>
      <c r="C76" s="151" t="str">
        <v xml:space="preserve">Mandy Malone-White </v>
      </c>
      <c r="D76" s="151" t="str">
        <v>MI</v>
      </c>
      <c r="E76" s="151" t="str">
        <v>Lansing</v>
      </c>
      <c r="F76" s="151">
        <v>2</v>
      </c>
      <c r="G76" s="151">
        <v>0</v>
      </c>
      <c r="H76" s="151">
        <v>0</v>
      </c>
      <c r="I76" s="151">
        <v>2</v>
      </c>
      <c r="J76" s="151">
        <v>0.2</v>
      </c>
      <c r="K76" s="163">
        <v>0.66666666666666663</v>
      </c>
      <c r="L76" s="151">
        <v>1.3333333333333333</v>
      </c>
      <c r="M76" s="151">
        <v>2.2000000000000002</v>
      </c>
      <c r="N76" s="163">
        <v>0</v>
      </c>
      <c r="O76" s="163">
        <v>9</v>
      </c>
      <c r="P76" s="171">
        <v>15</v>
      </c>
      <c r="Q76">
        <v>0.73333333333333339</v>
      </c>
      <c r="R76">
        <v>1.4666666666666668</v>
      </c>
      <c r="S76">
        <v>13.533333333333333</v>
      </c>
      <c r="T76">
        <v>10.25</v>
      </c>
      <c r="U76">
        <v>26.12903225806452</v>
      </c>
      <c r="V76">
        <v>23.92903225806452</v>
      </c>
      <c r="W76">
        <v>12.06451612903226</v>
      </c>
    </row>
    <row r="77" spans="1:23">
      <c r="A77" s="170" t="str" cm="1">
        <f t="array" ref="A77:W77">'Admits by Region'!A89:W89</f>
        <v>East</v>
      </c>
      <c r="B77" s="151" t="str">
        <v>RD MI</v>
      </c>
      <c r="C77" s="151" t="str">
        <v xml:space="preserve">Mandy Malone-White </v>
      </c>
      <c r="D77" s="151" t="str">
        <v>MI</v>
      </c>
      <c r="E77" s="151" t="str">
        <v>Mt. Pleasant</v>
      </c>
      <c r="F77" s="151">
        <v>8</v>
      </c>
      <c r="G77" s="151">
        <v>7</v>
      </c>
      <c r="H77" s="151">
        <v>6</v>
      </c>
      <c r="I77" s="151">
        <v>21</v>
      </c>
      <c r="J77" s="151">
        <v>2.1</v>
      </c>
      <c r="K77" s="163">
        <v>7</v>
      </c>
      <c r="L77" s="151">
        <v>14</v>
      </c>
      <c r="M77" s="151">
        <v>23.1</v>
      </c>
      <c r="N77" s="163">
        <v>0</v>
      </c>
      <c r="O77" s="163">
        <v>2</v>
      </c>
      <c r="P77" s="171">
        <v>7</v>
      </c>
      <c r="Q77">
        <v>7.7</v>
      </c>
      <c r="R77">
        <v>15.4</v>
      </c>
      <c r="S77">
        <v>-8.4</v>
      </c>
      <c r="T77">
        <v>-0.5</v>
      </c>
      <c r="U77">
        <v>5.806451612903226</v>
      </c>
      <c r="V77">
        <v>-17.293548387096777</v>
      </c>
      <c r="W77">
        <v>-0.72350230414746541</v>
      </c>
    </row>
    <row r="78" spans="1:23">
      <c r="A78" s="170" t="str" cm="1">
        <f t="array" ref="A78:W78">'Admits by Region'!A91:W91</f>
        <v>West</v>
      </c>
      <c r="B78" s="151" t="str">
        <v>RD Minnesota</v>
      </c>
      <c r="C78" s="151" t="str">
        <v>Brian Sowada</v>
      </c>
      <c r="D78" s="151" t="str">
        <v>MN</v>
      </c>
      <c r="E78" s="151" t="str">
        <v>Brainerd</v>
      </c>
      <c r="F78" s="151">
        <v>10</v>
      </c>
      <c r="G78" s="151">
        <v>11</v>
      </c>
      <c r="H78" s="151">
        <v>18</v>
      </c>
      <c r="I78" s="151">
        <v>39</v>
      </c>
      <c r="J78" s="151">
        <v>3.9000000000000004</v>
      </c>
      <c r="K78" s="163">
        <v>13</v>
      </c>
      <c r="L78" s="151">
        <v>26</v>
      </c>
      <c r="M78" s="151">
        <v>42.9</v>
      </c>
      <c r="N78" s="163">
        <v>0</v>
      </c>
      <c r="O78" s="163">
        <v>27</v>
      </c>
      <c r="P78" s="171">
        <v>31</v>
      </c>
      <c r="Q78">
        <v>14.299999999999999</v>
      </c>
      <c r="R78">
        <v>28.599999999999998</v>
      </c>
      <c r="S78">
        <v>2.4000000000000021</v>
      </c>
      <c r="T78">
        <v>0.19230769230769232</v>
      </c>
      <c r="U78">
        <v>78.387096774193552</v>
      </c>
      <c r="V78">
        <v>35.487096774193553</v>
      </c>
      <c r="W78">
        <v>1.0099255583126552</v>
      </c>
    </row>
    <row r="79" spans="1:23">
      <c r="A79" s="170" t="str" cm="1">
        <f t="array" ref="A79:W79">'Admits by Region'!A92:W92</f>
        <v>West</v>
      </c>
      <c r="B79" s="151" t="str">
        <v>RD Minnesota</v>
      </c>
      <c r="C79" s="151" t="str">
        <v>Brian Sowada</v>
      </c>
      <c r="D79" s="151" t="str">
        <v>MN</v>
      </c>
      <c r="E79" s="151" t="str">
        <v>Brooklyn Park</v>
      </c>
      <c r="F79" s="151">
        <v>24</v>
      </c>
      <c r="G79" s="151">
        <v>27</v>
      </c>
      <c r="H79" s="151">
        <v>27</v>
      </c>
      <c r="I79" s="151">
        <v>78</v>
      </c>
      <c r="J79" s="151">
        <v>7.8000000000000007</v>
      </c>
      <c r="K79" s="163">
        <v>26</v>
      </c>
      <c r="L79" s="151">
        <v>52</v>
      </c>
      <c r="M79" s="151">
        <v>85.8</v>
      </c>
      <c r="N79" s="163">
        <v>0</v>
      </c>
      <c r="O79" s="163">
        <v>55</v>
      </c>
      <c r="P79" s="171">
        <v>51</v>
      </c>
      <c r="Q79">
        <v>28.599999999999998</v>
      </c>
      <c r="R79">
        <v>57.199999999999996</v>
      </c>
      <c r="S79">
        <v>-6.1999999999999957</v>
      </c>
      <c r="T79">
        <v>-1.9230769230769232E-2</v>
      </c>
      <c r="U79">
        <v>159.67741935483872</v>
      </c>
      <c r="V79">
        <v>73.877419354838722</v>
      </c>
      <c r="W79">
        <v>1.0471464019851118</v>
      </c>
    </row>
    <row r="80" spans="1:23">
      <c r="A80" s="170" t="str" cm="1">
        <f t="array" ref="A80:W80">'Admits by Region'!A93:W93</f>
        <v>West</v>
      </c>
      <c r="B80" s="151" t="str">
        <v>RD Minnesota</v>
      </c>
      <c r="C80" s="151" t="str">
        <v>Brian Sowada</v>
      </c>
      <c r="D80" s="151" t="str">
        <v>MN</v>
      </c>
      <c r="E80" s="151" t="str">
        <v>Minneapolis</v>
      </c>
      <c r="F80" s="151">
        <v>11</v>
      </c>
      <c r="G80" s="151">
        <v>18</v>
      </c>
      <c r="H80" s="151">
        <v>30</v>
      </c>
      <c r="I80" s="151">
        <v>59</v>
      </c>
      <c r="J80" s="151">
        <v>5.9</v>
      </c>
      <c r="K80" s="163">
        <v>19.666666666666668</v>
      </c>
      <c r="L80" s="151">
        <v>39.333333333333336</v>
      </c>
      <c r="M80" s="151">
        <v>64.900000000000006</v>
      </c>
      <c r="N80" s="163">
        <v>0</v>
      </c>
      <c r="O80" s="163">
        <v>67</v>
      </c>
      <c r="P80" s="171">
        <v>58</v>
      </c>
      <c r="Q80">
        <v>21.633333333333336</v>
      </c>
      <c r="R80">
        <v>43.266666666666673</v>
      </c>
      <c r="S80">
        <v>14.733333333333327</v>
      </c>
      <c r="T80">
        <v>0.47457627118644058</v>
      </c>
      <c r="U80">
        <v>194.51612903225805</v>
      </c>
      <c r="V80">
        <v>129.61612903225804</v>
      </c>
      <c r="W80">
        <v>2.2968835429196282</v>
      </c>
    </row>
    <row r="81" spans="1:23">
      <c r="A81" s="170" t="str" cm="1">
        <f t="array" ref="A81:W81">'Admits by Region'!A94:W94</f>
        <v>West</v>
      </c>
      <c r="B81" s="151" t="str">
        <v>RD Minnesota</v>
      </c>
      <c r="C81" s="151" t="str">
        <v>Brian Sowada</v>
      </c>
      <c r="D81" s="151" t="str">
        <v>MN</v>
      </c>
      <c r="E81" s="151" t="str">
        <v>Woodbury</v>
      </c>
      <c r="F81" s="151">
        <v>37</v>
      </c>
      <c r="G81" s="151">
        <v>49</v>
      </c>
      <c r="H81" s="151">
        <v>55</v>
      </c>
      <c r="I81" s="151">
        <v>141</v>
      </c>
      <c r="J81" s="151">
        <v>14.100000000000001</v>
      </c>
      <c r="K81" s="163">
        <v>47</v>
      </c>
      <c r="L81" s="151">
        <v>94</v>
      </c>
      <c r="M81" s="151">
        <v>155.1</v>
      </c>
      <c r="N81" s="163">
        <v>0</v>
      </c>
      <c r="O81" s="163">
        <v>42</v>
      </c>
      <c r="P81" s="171">
        <v>73</v>
      </c>
      <c r="Q81">
        <v>51.699999999999996</v>
      </c>
      <c r="R81">
        <v>103.39999999999999</v>
      </c>
      <c r="S81">
        <v>-30.399999999999991</v>
      </c>
      <c r="T81">
        <v>-0.22340425531914893</v>
      </c>
      <c r="U81">
        <v>121.93548387096773</v>
      </c>
      <c r="V81">
        <v>-33.164516129032265</v>
      </c>
      <c r="W81">
        <v>-0.13520933424845583</v>
      </c>
    </row>
    <row r="82" spans="1:23">
      <c r="A82" s="170" t="str" cm="1">
        <f t="array" ref="A82:W82">'Admits by Region'!A96:W96</f>
        <v>West</v>
      </c>
      <c r="B82" s="151" t="str">
        <v>RD MO, KS, IA</v>
      </c>
      <c r="C82" s="151" t="str">
        <v>Michelle McGraw</v>
      </c>
      <c r="D82" s="151" t="str">
        <v>IA</v>
      </c>
      <c r="E82" s="151" t="str">
        <v>Davenport</v>
      </c>
      <c r="F82" s="151">
        <v>2</v>
      </c>
      <c r="G82" s="151">
        <v>5</v>
      </c>
      <c r="H82" s="151">
        <v>3</v>
      </c>
      <c r="I82" s="151">
        <v>10</v>
      </c>
      <c r="J82" s="151">
        <v>1</v>
      </c>
      <c r="K82" s="163">
        <v>3.3333333333333335</v>
      </c>
      <c r="L82" s="151">
        <v>6.666666666666667</v>
      </c>
      <c r="M82" s="151">
        <v>11</v>
      </c>
      <c r="N82" s="163">
        <v>0</v>
      </c>
      <c r="O82" s="163">
        <v>3</v>
      </c>
      <c r="P82" s="171">
        <v>6</v>
      </c>
      <c r="Q82">
        <v>3.6666666666666665</v>
      </c>
      <c r="R82">
        <v>7.333333333333333</v>
      </c>
      <c r="S82">
        <v>-1.333333333333333</v>
      </c>
      <c r="T82">
        <v>-0.10000000000000003</v>
      </c>
      <c r="U82">
        <v>8.7096774193548381</v>
      </c>
      <c r="V82">
        <v>-2.2903225806451619</v>
      </c>
      <c r="W82">
        <v>-0.12903225806451618</v>
      </c>
    </row>
    <row r="83" spans="1:23">
      <c r="A83" s="170" t="str" cm="1">
        <f t="array" ref="A83:W83">'Admits by Region'!A97:W97</f>
        <v>West</v>
      </c>
      <c r="B83" s="151" t="str">
        <v>RD MO, KS, IA</v>
      </c>
      <c r="C83" s="151" t="str">
        <v>Michelle McGraw</v>
      </c>
      <c r="D83" s="151" t="str">
        <v>IA</v>
      </c>
      <c r="E83" s="151" t="str">
        <v>Des Moines</v>
      </c>
      <c r="F83" s="151">
        <v>16</v>
      </c>
      <c r="G83" s="151">
        <v>5</v>
      </c>
      <c r="H83" s="151">
        <v>3</v>
      </c>
      <c r="I83" s="151">
        <v>24</v>
      </c>
      <c r="J83" s="151">
        <v>2.4000000000000004</v>
      </c>
      <c r="K83" s="163">
        <v>8</v>
      </c>
      <c r="L83" s="151">
        <v>16</v>
      </c>
      <c r="M83" s="151">
        <v>26.4</v>
      </c>
      <c r="N83" s="163">
        <v>0</v>
      </c>
      <c r="O83" s="163">
        <v>9</v>
      </c>
      <c r="P83" s="171">
        <v>18</v>
      </c>
      <c r="Q83">
        <v>8.7999999999999989</v>
      </c>
      <c r="R83">
        <v>17.599999999999998</v>
      </c>
      <c r="S83">
        <v>0.40000000000000213</v>
      </c>
      <c r="T83">
        <v>0.125</v>
      </c>
      <c r="U83">
        <v>26.12903225806452</v>
      </c>
      <c r="V83">
        <v>-0.27096774193547901</v>
      </c>
      <c r="W83">
        <v>8.8709677419354982E-2</v>
      </c>
    </row>
    <row r="84" spans="1:23">
      <c r="A84" s="170" t="str" cm="1">
        <f t="array" ref="A84:W84">'Admits by Region'!A98:W98</f>
        <v>West</v>
      </c>
      <c r="B84" s="151" t="str">
        <v>RD MO, KS, IA</v>
      </c>
      <c r="C84" s="151" t="str">
        <v>Michelle McGraw</v>
      </c>
      <c r="D84" s="151" t="str">
        <v>N MO/KS</v>
      </c>
      <c r="E84" s="151" t="str">
        <v>Columbia MO</v>
      </c>
      <c r="F84" s="151">
        <v>14</v>
      </c>
      <c r="G84" s="151">
        <v>15</v>
      </c>
      <c r="H84" s="151">
        <v>11</v>
      </c>
      <c r="I84" s="151">
        <v>40</v>
      </c>
      <c r="J84" s="151">
        <v>4</v>
      </c>
      <c r="K84" s="163">
        <v>13.333333333333334</v>
      </c>
      <c r="L84" s="151">
        <v>26.666666666666668</v>
      </c>
      <c r="M84" s="151">
        <v>44</v>
      </c>
      <c r="N84" s="163">
        <v>0</v>
      </c>
      <c r="O84" s="163">
        <v>18</v>
      </c>
      <c r="P84" s="171">
        <v>36</v>
      </c>
      <c r="Q84">
        <v>14.666666666666666</v>
      </c>
      <c r="R84">
        <v>29.333333333333332</v>
      </c>
      <c r="S84">
        <v>6.6666666666666679</v>
      </c>
      <c r="T84">
        <v>0.34999999999999992</v>
      </c>
      <c r="U84">
        <v>52.258064516129039</v>
      </c>
      <c r="V84">
        <v>8.2580645161290391</v>
      </c>
      <c r="W84">
        <v>0.30645161290322598</v>
      </c>
    </row>
    <row r="85" spans="1:23">
      <c r="A85" s="170" t="str" cm="1">
        <f t="array" ref="A85:W85">'Admits by Region'!A99:W99</f>
        <v>West</v>
      </c>
      <c r="B85" s="151" t="str">
        <v>RD MO, KS, IA</v>
      </c>
      <c r="C85" s="151" t="str">
        <v>Michelle McGraw</v>
      </c>
      <c r="D85" s="151" t="str">
        <v>N MO/KS</v>
      </c>
      <c r="E85" s="151" t="str">
        <v>KC</v>
      </c>
      <c r="F85" s="151">
        <v>10</v>
      </c>
      <c r="G85" s="151">
        <v>17</v>
      </c>
      <c r="H85" s="151">
        <v>10</v>
      </c>
      <c r="I85" s="151">
        <v>37</v>
      </c>
      <c r="J85" s="151">
        <v>3.7</v>
      </c>
      <c r="K85" s="163">
        <v>12.333333333333334</v>
      </c>
      <c r="L85" s="151">
        <v>24.666666666666668</v>
      </c>
      <c r="M85" s="151">
        <v>40.700000000000003</v>
      </c>
      <c r="N85" s="163">
        <v>0</v>
      </c>
      <c r="O85" s="163">
        <v>7</v>
      </c>
      <c r="P85" s="171">
        <v>17</v>
      </c>
      <c r="Q85">
        <v>13.566666666666668</v>
      </c>
      <c r="R85">
        <v>27.133333333333336</v>
      </c>
      <c r="S85">
        <v>-10.133333333333336</v>
      </c>
      <c r="T85">
        <v>-0.31081081081081086</v>
      </c>
      <c r="U85">
        <v>20.322580645161288</v>
      </c>
      <c r="V85">
        <v>-20.377419354838715</v>
      </c>
      <c r="W85">
        <v>-0.45074106364428951</v>
      </c>
    </row>
    <row r="86" spans="1:23">
      <c r="A86" s="170" t="str" cm="1">
        <f t="array" ref="A86:W86">'Admits by Region'!A100:W100</f>
        <v>West</v>
      </c>
      <c r="B86" s="151" t="str">
        <v>RD MO, KS, IA</v>
      </c>
      <c r="C86" s="151" t="str">
        <v>Michelle McGraw</v>
      </c>
      <c r="D86" s="151" t="str">
        <v>N MO/KS</v>
      </c>
      <c r="E86" s="151" t="str">
        <v>KC North</v>
      </c>
      <c r="F86" s="151">
        <v>9</v>
      </c>
      <c r="G86" s="151">
        <v>6</v>
      </c>
      <c r="H86" s="151">
        <v>9</v>
      </c>
      <c r="I86" s="151">
        <v>24</v>
      </c>
      <c r="J86" s="151">
        <v>2.4000000000000004</v>
      </c>
      <c r="K86" s="163">
        <v>8</v>
      </c>
      <c r="L86" s="151">
        <v>16</v>
      </c>
      <c r="M86" s="151">
        <v>26.4</v>
      </c>
      <c r="N86" s="163">
        <v>0</v>
      </c>
      <c r="O86" s="163">
        <v>7</v>
      </c>
      <c r="P86" s="171">
        <v>20</v>
      </c>
      <c r="Q86">
        <v>8.7999999999999989</v>
      </c>
      <c r="R86">
        <v>17.599999999999998</v>
      </c>
      <c r="S86">
        <v>2.4000000000000021</v>
      </c>
      <c r="T86">
        <v>0.25</v>
      </c>
      <c r="U86">
        <v>20.322580645161288</v>
      </c>
      <c r="V86">
        <v>-6.0774193548387103</v>
      </c>
      <c r="W86">
        <v>-0.15322580645161299</v>
      </c>
    </row>
    <row r="87" spans="1:23">
      <c r="A87" s="170" t="str" cm="1">
        <f t="array" ref="A87:W87">'Admits by Region'!A101:W101</f>
        <v>West</v>
      </c>
      <c r="B87" s="151" t="str">
        <v>RD MO, KS, IA</v>
      </c>
      <c r="C87" s="151" t="str">
        <v>Michelle McGraw</v>
      </c>
      <c r="D87" s="151" t="str">
        <v>N MO/KS</v>
      </c>
      <c r="E87" s="151" t="str">
        <v>Overland Park</v>
      </c>
      <c r="F87" s="151">
        <v>15</v>
      </c>
      <c r="G87" s="151">
        <v>13</v>
      </c>
      <c r="H87" s="151">
        <v>16</v>
      </c>
      <c r="I87" s="151">
        <v>44</v>
      </c>
      <c r="J87" s="151">
        <v>4.4000000000000004</v>
      </c>
      <c r="K87" s="163">
        <v>14.666666666666666</v>
      </c>
      <c r="L87" s="151">
        <v>29.333333333333332</v>
      </c>
      <c r="M87" s="151">
        <v>48.4</v>
      </c>
      <c r="N87" s="163">
        <v>0</v>
      </c>
      <c r="O87" s="163">
        <v>15</v>
      </c>
      <c r="P87" s="171">
        <v>25</v>
      </c>
      <c r="Q87">
        <v>16.133333333333333</v>
      </c>
      <c r="R87">
        <v>32.266666666666666</v>
      </c>
      <c r="S87">
        <v>-7.2666666666666657</v>
      </c>
      <c r="T87">
        <v>-0.14772727272727268</v>
      </c>
      <c r="U87">
        <v>43.548387096774192</v>
      </c>
      <c r="V87">
        <v>-4.8516129032258064</v>
      </c>
      <c r="W87">
        <v>-1.0263929618768359E-2</v>
      </c>
    </row>
    <row r="88" spans="1:23">
      <c r="A88" s="170" t="str" cm="1">
        <f t="array" ref="A88:W88">'Admits by Region'!A102:W102</f>
        <v>West</v>
      </c>
      <c r="B88" s="151" t="str">
        <v>RD MO, KS, IA</v>
      </c>
      <c r="C88" s="151" t="str">
        <v>Michelle McGraw</v>
      </c>
      <c r="D88" s="151" t="str">
        <v>KS</v>
      </c>
      <c r="E88" s="151" t="str">
        <v>Lawrence</v>
      </c>
      <c r="F88" s="151">
        <v>19</v>
      </c>
      <c r="G88" s="151">
        <v>6</v>
      </c>
      <c r="H88" s="151">
        <v>16</v>
      </c>
      <c r="I88" s="151">
        <v>41</v>
      </c>
      <c r="J88" s="151">
        <v>4.1000000000000005</v>
      </c>
      <c r="K88" s="163">
        <v>13.666666666666666</v>
      </c>
      <c r="L88" s="151">
        <v>27.333333333333332</v>
      </c>
      <c r="M88" s="151">
        <v>45.1</v>
      </c>
      <c r="N88" s="163">
        <v>0</v>
      </c>
      <c r="O88" s="163">
        <v>10</v>
      </c>
      <c r="P88" s="171">
        <v>15</v>
      </c>
      <c r="Q88">
        <v>15.033333333333333</v>
      </c>
      <c r="R88">
        <v>30.066666666666666</v>
      </c>
      <c r="S88">
        <v>-15.066666666666666</v>
      </c>
      <c r="T88">
        <v>-0.45121951219512191</v>
      </c>
      <c r="U88">
        <v>29.032258064516128</v>
      </c>
      <c r="V88">
        <v>-16.067741935483873</v>
      </c>
      <c r="W88">
        <v>-0.29189614476789932</v>
      </c>
    </row>
    <row r="89" spans="1:23">
      <c r="A89" s="170" t="str" cm="1">
        <f t="array" ref="A89:W89">'Admits by Region'!A104:W104</f>
        <v>West</v>
      </c>
      <c r="B89" s="151" t="str">
        <v>RD NV, AZ</v>
      </c>
      <c r="C89" s="151" t="str">
        <v>Lauren Griffy</v>
      </c>
      <c r="D89" s="151" t="str">
        <v>AZ</v>
      </c>
      <c r="E89" s="151" t="str">
        <v>Phoenix</v>
      </c>
      <c r="F89" s="151">
        <v>0</v>
      </c>
      <c r="G89" s="151">
        <v>1</v>
      </c>
      <c r="H89" s="151">
        <v>4</v>
      </c>
      <c r="I89" s="151">
        <v>5</v>
      </c>
      <c r="J89" s="151">
        <v>0.5</v>
      </c>
      <c r="K89" s="163">
        <v>1.6666666666666667</v>
      </c>
      <c r="L89" s="151">
        <v>3.3333333333333335</v>
      </c>
      <c r="M89" s="151">
        <v>5.5</v>
      </c>
      <c r="N89" s="163">
        <v>0</v>
      </c>
      <c r="O89" s="163">
        <v>4</v>
      </c>
      <c r="P89" s="171">
        <v>5</v>
      </c>
      <c r="Q89">
        <v>1.8333333333333333</v>
      </c>
      <c r="R89">
        <v>3.6666666666666665</v>
      </c>
      <c r="S89">
        <v>1.3333333333333335</v>
      </c>
      <c r="T89">
        <v>0.49999999999999994</v>
      </c>
      <c r="U89">
        <v>11.612903225806452</v>
      </c>
      <c r="V89">
        <v>6.112903225806452</v>
      </c>
      <c r="W89">
        <v>1.3225806451612905</v>
      </c>
    </row>
    <row r="90" spans="1:23">
      <c r="A90" s="170" t="str" cm="1">
        <f t="array" ref="A90:W90">'Admits by Region'!A105:W105</f>
        <v>West</v>
      </c>
      <c r="B90" s="151" t="str">
        <v>RD NV, AZ</v>
      </c>
      <c r="C90" s="151" t="str">
        <v>Lauren Griffy</v>
      </c>
      <c r="D90" s="151" t="str">
        <v>AZ</v>
      </c>
      <c r="E90" s="151" t="str">
        <v>Tempe</v>
      </c>
      <c r="F90" s="151">
        <v>2</v>
      </c>
      <c r="G90" s="151">
        <v>8</v>
      </c>
      <c r="H90" s="151">
        <v>9</v>
      </c>
      <c r="I90" s="151">
        <v>19</v>
      </c>
      <c r="J90" s="151">
        <v>1.9000000000000001</v>
      </c>
      <c r="K90" s="163">
        <v>6.333333333333333</v>
      </c>
      <c r="L90" s="151">
        <v>12.666666666666666</v>
      </c>
      <c r="M90" s="151">
        <v>20.9</v>
      </c>
      <c r="N90" s="163">
        <v>0</v>
      </c>
      <c r="O90" s="163">
        <v>3</v>
      </c>
      <c r="P90" s="171">
        <v>10</v>
      </c>
      <c r="Q90">
        <v>6.9666666666666659</v>
      </c>
      <c r="R90">
        <v>13.933333333333332</v>
      </c>
      <c r="S90">
        <v>-3.9333333333333318</v>
      </c>
      <c r="T90">
        <v>-0.21052631578947364</v>
      </c>
      <c r="U90">
        <v>8.7096774193548381</v>
      </c>
      <c r="V90">
        <v>-12.19032258064516</v>
      </c>
      <c r="W90">
        <v>-0.54159592529711376</v>
      </c>
    </row>
    <row r="91" spans="1:23">
      <c r="A91" s="170" t="str" cm="1">
        <f t="array" ref="A91:W91">'Admits by Region'!A106:W106</f>
        <v>West</v>
      </c>
      <c r="B91" s="151" t="str">
        <v>RD NV, AZ</v>
      </c>
      <c r="C91" s="151" t="str">
        <v>Lauren Griffy</v>
      </c>
      <c r="D91" s="151" t="str">
        <v>AZ</v>
      </c>
      <c r="E91" s="151" t="str">
        <v>Tucson</v>
      </c>
      <c r="F91" s="151">
        <v>1</v>
      </c>
      <c r="G91" s="151">
        <v>4</v>
      </c>
      <c r="H91" s="151">
        <v>2</v>
      </c>
      <c r="I91" s="151">
        <v>7</v>
      </c>
      <c r="J91" s="151">
        <v>0.70000000000000007</v>
      </c>
      <c r="K91" s="163">
        <v>2.3333333333333335</v>
      </c>
      <c r="L91" s="151">
        <v>4.666666666666667</v>
      </c>
      <c r="M91" s="151">
        <v>7.7</v>
      </c>
      <c r="N91" s="163">
        <v>0</v>
      </c>
      <c r="O91" s="163">
        <v>0</v>
      </c>
      <c r="P91" s="171">
        <v>0</v>
      </c>
      <c r="Q91">
        <v>2.5666666666666669</v>
      </c>
      <c r="R91">
        <v>5.1333333333333337</v>
      </c>
      <c r="S91">
        <v>-5.1333333333333337</v>
      </c>
      <c r="T91">
        <v>-1</v>
      </c>
      <c r="U91">
        <v>0</v>
      </c>
      <c r="V91">
        <v>-7.7</v>
      </c>
      <c r="W91">
        <v>-1</v>
      </c>
    </row>
    <row r="92" spans="1:23">
      <c r="A92" s="170" t="str" cm="1">
        <f t="array" ref="A92:W92">'Admits by Region'!A107:W107</f>
        <v>West</v>
      </c>
      <c r="B92" s="151" t="str">
        <v>RD NV, AZ</v>
      </c>
      <c r="C92" s="151" t="str">
        <v>Lauren Griffy</v>
      </c>
      <c r="D92" s="151" t="str">
        <v>NV</v>
      </c>
      <c r="E92" s="151" t="str">
        <v>Cheyenne</v>
      </c>
      <c r="F92" s="151">
        <v>34</v>
      </c>
      <c r="G92" s="151">
        <v>32</v>
      </c>
      <c r="H92" s="151">
        <v>38</v>
      </c>
      <c r="I92" s="151">
        <v>104</v>
      </c>
      <c r="J92" s="151">
        <v>10.4</v>
      </c>
      <c r="K92" s="163">
        <v>34.666666666666664</v>
      </c>
      <c r="L92" s="151">
        <v>69.333333333333329</v>
      </c>
      <c r="M92" s="151">
        <v>114.4</v>
      </c>
      <c r="N92" s="163">
        <v>0</v>
      </c>
      <c r="O92" s="163">
        <v>24</v>
      </c>
      <c r="P92" s="171">
        <v>46</v>
      </c>
      <c r="Q92">
        <v>38.133333333333333</v>
      </c>
      <c r="R92">
        <v>76.266666666666666</v>
      </c>
      <c r="S92">
        <v>-30.266666666666666</v>
      </c>
      <c r="T92">
        <v>-0.33653846153846151</v>
      </c>
      <c r="U92">
        <v>69.677419354838705</v>
      </c>
      <c r="V92">
        <v>-44.722580645161301</v>
      </c>
      <c r="W92">
        <v>-0.3300248138957817</v>
      </c>
    </row>
    <row r="93" spans="1:23">
      <c r="A93" s="170" t="str" cm="1">
        <f t="array" ref="A93:W93">'Admits by Region'!A108:W108</f>
        <v>West</v>
      </c>
      <c r="B93" s="151" t="str">
        <v>RD NV, AZ</v>
      </c>
      <c r="C93" s="151" t="str">
        <v>Lauren Griffy</v>
      </c>
      <c r="D93" s="151" t="str">
        <v>NV</v>
      </c>
      <c r="E93" s="151" t="str">
        <v>Desert Inn</v>
      </c>
      <c r="F93" s="151">
        <v>13</v>
      </c>
      <c r="G93" s="151">
        <v>15</v>
      </c>
      <c r="H93" s="151">
        <v>19</v>
      </c>
      <c r="I93" s="151">
        <v>47</v>
      </c>
      <c r="J93" s="151">
        <v>4.7</v>
      </c>
      <c r="K93" s="163">
        <v>15.666666666666666</v>
      </c>
      <c r="L93" s="151">
        <v>31.333333333333332</v>
      </c>
      <c r="M93" s="151">
        <v>51.7</v>
      </c>
      <c r="N93" s="163">
        <v>0</v>
      </c>
      <c r="O93" s="163">
        <v>23</v>
      </c>
      <c r="P93" s="171">
        <v>33</v>
      </c>
      <c r="Q93">
        <v>17.233333333333334</v>
      </c>
      <c r="R93">
        <v>34.466666666666669</v>
      </c>
      <c r="S93">
        <v>-1.4666666666666686</v>
      </c>
      <c r="T93">
        <v>5.319148936170217E-2</v>
      </c>
      <c r="U93">
        <v>66.774193548387103</v>
      </c>
      <c r="V93">
        <v>15.0741935483871</v>
      </c>
      <c r="W93">
        <v>0.4207275223061086</v>
      </c>
    </row>
    <row r="94" spans="1:23">
      <c r="A94" s="170" t="str" cm="1">
        <f t="array" ref="A94:W94">'Admits by Region'!A109:W109</f>
        <v>West</v>
      </c>
      <c r="B94" s="151" t="str">
        <v>RD NV, AZ</v>
      </c>
      <c r="C94" s="151" t="str">
        <v>Lauren Griffy</v>
      </c>
      <c r="D94" s="151" t="str">
        <v>NV</v>
      </c>
      <c r="E94" s="151" t="str">
        <v>McDaniel</v>
      </c>
      <c r="F94" s="151">
        <v>6</v>
      </c>
      <c r="G94" s="151">
        <v>13</v>
      </c>
      <c r="H94" s="151">
        <v>20</v>
      </c>
      <c r="I94" s="151">
        <v>39</v>
      </c>
      <c r="J94" s="151">
        <v>3.9000000000000004</v>
      </c>
      <c r="K94" s="163">
        <v>13</v>
      </c>
      <c r="L94" s="151">
        <v>26</v>
      </c>
      <c r="M94" s="151">
        <v>42.9</v>
      </c>
      <c r="N94" s="163">
        <v>0</v>
      </c>
      <c r="O94" s="163">
        <v>16</v>
      </c>
      <c r="P94" s="171">
        <v>30</v>
      </c>
      <c r="Q94">
        <v>14.299999999999999</v>
      </c>
      <c r="R94">
        <v>28.599999999999998</v>
      </c>
      <c r="S94">
        <v>1.4000000000000021</v>
      </c>
      <c r="T94">
        <v>0.15384615384615385</v>
      </c>
      <c r="U94">
        <v>46.451612903225808</v>
      </c>
      <c r="V94">
        <v>3.5516129032258092</v>
      </c>
      <c r="W94">
        <v>0.19106699751861045</v>
      </c>
    </row>
    <row r="95" spans="1:23">
      <c r="A95" s="170" t="str" cm="1">
        <f t="array" ref="A95:W95">'Admits by Region'!A110:W110</f>
        <v>West</v>
      </c>
      <c r="B95" s="151" t="str">
        <v>RD NV, AZ</v>
      </c>
      <c r="C95" s="151" t="str">
        <v>Lauren Griffy</v>
      </c>
      <c r="D95" s="151" t="str">
        <v>NV</v>
      </c>
      <c r="E95" s="151" t="str">
        <v>Reno</v>
      </c>
      <c r="F95" s="151">
        <v>6</v>
      </c>
      <c r="G95" s="151">
        <v>15</v>
      </c>
      <c r="H95" s="151">
        <v>8</v>
      </c>
      <c r="I95" s="151">
        <v>29</v>
      </c>
      <c r="J95" s="151">
        <v>2.9000000000000004</v>
      </c>
      <c r="K95" s="163">
        <v>9.6666666666666661</v>
      </c>
      <c r="L95" s="151">
        <v>19.333333333333332</v>
      </c>
      <c r="M95" s="151">
        <v>31.9</v>
      </c>
      <c r="N95" s="163">
        <v>0</v>
      </c>
      <c r="O95" s="163">
        <v>18</v>
      </c>
      <c r="P95" s="171">
        <v>35</v>
      </c>
      <c r="Q95">
        <v>10.633333333333333</v>
      </c>
      <c r="R95">
        <v>21.266666666666666</v>
      </c>
      <c r="S95">
        <v>13.733333333333334</v>
      </c>
      <c r="T95">
        <v>0.81034482758620696</v>
      </c>
      <c r="U95">
        <v>52.258064516129039</v>
      </c>
      <c r="V95">
        <v>20.358064516129041</v>
      </c>
      <c r="W95">
        <v>0.80200222469410476</v>
      </c>
    </row>
    <row r="96" spans="1:23">
      <c r="A96" s="170" t="str" cm="1">
        <f t="array" ref="A96:W96">'Admits by Region'!A112:W112</f>
        <v>East</v>
      </c>
      <c r="B96" s="151" t="str">
        <v>RD RI</v>
      </c>
      <c r="C96" s="151" t="str">
        <v>Open</v>
      </c>
      <c r="D96" s="151" t="str">
        <v>RI</v>
      </c>
      <c r="E96" s="151" t="str">
        <v>Johnston</v>
      </c>
      <c r="F96" s="151">
        <v>2</v>
      </c>
      <c r="G96" s="151">
        <v>3</v>
      </c>
      <c r="H96" s="151">
        <v>2</v>
      </c>
      <c r="I96" s="151">
        <v>7</v>
      </c>
      <c r="J96" s="151">
        <v>0.70000000000000007</v>
      </c>
      <c r="K96" s="163">
        <v>2.3333333333333335</v>
      </c>
      <c r="L96" s="151">
        <v>4.666666666666667</v>
      </c>
      <c r="M96" s="151">
        <v>7.7</v>
      </c>
      <c r="N96" s="163">
        <v>0</v>
      </c>
      <c r="O96" s="163">
        <v>2</v>
      </c>
      <c r="P96" s="171">
        <v>44</v>
      </c>
      <c r="Q96">
        <v>2.5666666666666669</v>
      </c>
      <c r="R96">
        <v>5.1333333333333337</v>
      </c>
      <c r="S96">
        <v>38.866666666666667</v>
      </c>
      <c r="T96">
        <v>8.4285714285714288</v>
      </c>
      <c r="U96">
        <v>5.806451612903226</v>
      </c>
      <c r="V96">
        <v>-1.8935483870967742</v>
      </c>
      <c r="W96">
        <v>-0.1705069124423963</v>
      </c>
    </row>
    <row r="97" spans="1:23">
      <c r="A97" s="170" t="str" cm="1">
        <f t="array" ref="A97:W97">'Admits by Region'!A113:W113</f>
        <v>East</v>
      </c>
      <c r="B97" s="151" t="str">
        <v>RD RI</v>
      </c>
      <c r="C97" s="151" t="str">
        <v>Open</v>
      </c>
      <c r="D97" s="151" t="str">
        <v>RI</v>
      </c>
      <c r="E97" s="151" t="str">
        <v>Middletown</v>
      </c>
      <c r="F97" s="151">
        <v>4</v>
      </c>
      <c r="G97" s="151">
        <v>5</v>
      </c>
      <c r="H97" s="151">
        <v>10</v>
      </c>
      <c r="I97" s="151">
        <v>19</v>
      </c>
      <c r="J97" s="151">
        <v>1.9000000000000001</v>
      </c>
      <c r="K97" s="163">
        <v>6.333333333333333</v>
      </c>
      <c r="L97" s="151">
        <v>12.666666666666666</v>
      </c>
      <c r="M97" s="151">
        <v>20.9</v>
      </c>
      <c r="N97" s="163">
        <v>0</v>
      </c>
      <c r="O97" s="163">
        <v>4</v>
      </c>
      <c r="P97" s="171">
        <v>5</v>
      </c>
      <c r="Q97">
        <v>6.9666666666666659</v>
      </c>
      <c r="R97">
        <v>13.933333333333332</v>
      </c>
      <c r="S97">
        <v>-8.9333333333333318</v>
      </c>
      <c r="T97">
        <v>-0.60526315789473684</v>
      </c>
      <c r="U97">
        <v>11.612903225806452</v>
      </c>
      <c r="V97">
        <v>-9.2870967741935466</v>
      </c>
      <c r="W97">
        <v>-0.38879456706281834</v>
      </c>
    </row>
    <row r="98" spans="1:23">
      <c r="A98" s="170" t="str" cm="1">
        <f t="array" ref="A98:W98">'Admits by Region'!A114:W114</f>
        <v>East</v>
      </c>
      <c r="B98" s="151" t="str">
        <v>RD RI</v>
      </c>
      <c r="C98" s="151" t="str">
        <v>Open</v>
      </c>
      <c r="D98" s="151" t="str">
        <v>RI</v>
      </c>
      <c r="E98" s="151" t="str">
        <v>Pawtucket</v>
      </c>
      <c r="F98" s="151">
        <v>4</v>
      </c>
      <c r="G98" s="151">
        <v>7</v>
      </c>
      <c r="H98" s="151">
        <v>4</v>
      </c>
      <c r="I98" s="151">
        <v>15</v>
      </c>
      <c r="J98" s="151">
        <v>1.5</v>
      </c>
      <c r="K98" s="163">
        <v>5</v>
      </c>
      <c r="L98" s="151">
        <v>10</v>
      </c>
      <c r="M98" s="151">
        <v>16.5</v>
      </c>
      <c r="N98" s="163">
        <v>0</v>
      </c>
      <c r="O98" s="163">
        <v>9</v>
      </c>
      <c r="P98" s="171">
        <v>11</v>
      </c>
      <c r="Q98">
        <v>5.5</v>
      </c>
      <c r="R98">
        <v>11</v>
      </c>
      <c r="S98">
        <v>0</v>
      </c>
      <c r="T98">
        <v>0.1</v>
      </c>
      <c r="U98">
        <v>26.12903225806452</v>
      </c>
      <c r="V98">
        <v>9.6290322580645196</v>
      </c>
      <c r="W98">
        <v>0.74193548387096797</v>
      </c>
    </row>
    <row r="99" spans="1:23">
      <c r="A99" s="170" t="str" cm="1">
        <f t="array" ref="A99:W99">'Admits by Region'!A115:W115</f>
        <v>East</v>
      </c>
      <c r="B99" s="151" t="str">
        <v>RD RI</v>
      </c>
      <c r="C99" s="151" t="str">
        <v>Open</v>
      </c>
      <c r="D99" s="151" t="str">
        <v>RI</v>
      </c>
      <c r="E99" s="151" t="str">
        <v>Providence</v>
      </c>
      <c r="F99" s="151">
        <v>8</v>
      </c>
      <c r="G99" s="151">
        <v>4</v>
      </c>
      <c r="H99" s="151">
        <v>4</v>
      </c>
      <c r="I99" s="151">
        <v>16</v>
      </c>
      <c r="J99" s="151">
        <v>1.6</v>
      </c>
      <c r="K99" s="163">
        <v>5.333333333333333</v>
      </c>
      <c r="L99" s="151">
        <v>10.666666666666666</v>
      </c>
      <c r="M99" s="151">
        <v>17.600000000000001</v>
      </c>
      <c r="N99" s="163">
        <v>0</v>
      </c>
      <c r="O99" s="163">
        <v>7</v>
      </c>
      <c r="P99" s="171">
        <v>17</v>
      </c>
      <c r="Q99">
        <v>5.8666666666666671</v>
      </c>
      <c r="R99">
        <v>11.733333333333334</v>
      </c>
      <c r="S99">
        <v>5.2666666666666657</v>
      </c>
      <c r="T99">
        <v>0.59375000000000011</v>
      </c>
      <c r="U99">
        <v>20.322580645161288</v>
      </c>
      <c r="V99">
        <v>2.7225806451612868</v>
      </c>
      <c r="W99">
        <v>0.27016129032258052</v>
      </c>
    </row>
    <row r="100" spans="1:23">
      <c r="A100" s="170" t="str" cm="1">
        <f t="array" ref="A100:W100">'Admits by Region'!A116:W116</f>
        <v>East</v>
      </c>
      <c r="B100" s="151" t="str">
        <v>RD RI</v>
      </c>
      <c r="C100" s="151" t="str">
        <v>Open</v>
      </c>
      <c r="D100" s="151" t="str">
        <v>RI</v>
      </c>
      <c r="E100" s="151" t="str">
        <v>Westerly</v>
      </c>
      <c r="F100" s="151">
        <v>16</v>
      </c>
      <c r="G100" s="151">
        <v>13</v>
      </c>
      <c r="H100" s="151">
        <v>9</v>
      </c>
      <c r="I100" s="151">
        <v>38</v>
      </c>
      <c r="J100" s="151">
        <v>3.8000000000000003</v>
      </c>
      <c r="K100" s="163">
        <v>12.666666666666666</v>
      </c>
      <c r="L100" s="151">
        <v>25.333333333333332</v>
      </c>
      <c r="M100" s="151">
        <v>41.8</v>
      </c>
      <c r="N100" s="163">
        <v>0</v>
      </c>
      <c r="O100" s="163">
        <v>3</v>
      </c>
      <c r="P100" s="171">
        <v>14</v>
      </c>
      <c r="Q100">
        <v>13.933333333333332</v>
      </c>
      <c r="R100">
        <v>27.866666666666664</v>
      </c>
      <c r="S100">
        <v>-13.866666666666664</v>
      </c>
      <c r="T100">
        <v>-0.44736842105263153</v>
      </c>
      <c r="U100">
        <v>8.7096774193548381</v>
      </c>
      <c r="V100">
        <v>-33.090322580645157</v>
      </c>
      <c r="W100">
        <v>-0.77079796264855682</v>
      </c>
    </row>
    <row r="101" spans="1:23">
      <c r="A101" s="170" t="str" cm="1">
        <f t="array" ref="A101:W101">'Admits by Region'!A118:W118</f>
        <v>West</v>
      </c>
      <c r="B101" s="151" t="str">
        <v>RD S MO</v>
      </c>
      <c r="C101" s="151" t="str">
        <v>Pam Barrett</v>
      </c>
      <c r="D101" s="151" t="str">
        <v>S MO</v>
      </c>
      <c r="E101" s="151" t="str">
        <v>Joplin</v>
      </c>
      <c r="F101" s="151">
        <v>6</v>
      </c>
      <c r="G101" s="151">
        <v>6</v>
      </c>
      <c r="H101" s="151">
        <v>12</v>
      </c>
      <c r="I101" s="151">
        <v>24</v>
      </c>
      <c r="J101" s="151">
        <v>2.4000000000000004</v>
      </c>
      <c r="K101" s="163">
        <v>8</v>
      </c>
      <c r="L101" s="151">
        <v>16</v>
      </c>
      <c r="M101" s="151">
        <v>26.4</v>
      </c>
      <c r="N101" s="163">
        <v>0</v>
      </c>
      <c r="O101" s="163">
        <v>8</v>
      </c>
      <c r="P101" s="171">
        <v>17</v>
      </c>
      <c r="Q101">
        <v>8.7999999999999989</v>
      </c>
      <c r="R101">
        <v>17.599999999999998</v>
      </c>
      <c r="S101">
        <v>-0.59999999999999787</v>
      </c>
      <c r="T101">
        <v>6.25E-2</v>
      </c>
      <c r="U101">
        <v>23.225806451612904</v>
      </c>
      <c r="V101">
        <v>-3.1741935483870947</v>
      </c>
      <c r="W101">
        <v>-3.2258064516129004E-2</v>
      </c>
    </row>
    <row r="102" spans="1:23">
      <c r="A102" s="170" t="str" cm="1">
        <f t="array" ref="A102:W102">'Admits by Region'!A119:W119</f>
        <v>West</v>
      </c>
      <c r="B102" s="151" t="str">
        <v>RD S MO</v>
      </c>
      <c r="C102" s="151" t="str">
        <v>Pam Barrett</v>
      </c>
      <c r="D102" s="151" t="str">
        <v>S MO</v>
      </c>
      <c r="E102" s="151" t="str">
        <v>Poplar Bluff</v>
      </c>
      <c r="F102" s="151">
        <v>7</v>
      </c>
      <c r="G102" s="151">
        <v>7</v>
      </c>
      <c r="H102" s="151">
        <v>9</v>
      </c>
      <c r="I102" s="151">
        <v>23</v>
      </c>
      <c r="J102" s="151">
        <v>2.3000000000000003</v>
      </c>
      <c r="K102" s="163">
        <v>7.666666666666667</v>
      </c>
      <c r="L102" s="151">
        <v>15.333333333333334</v>
      </c>
      <c r="M102" s="151">
        <v>25.3</v>
      </c>
      <c r="N102" s="163">
        <v>0</v>
      </c>
      <c r="O102" s="163">
        <v>11</v>
      </c>
      <c r="P102" s="171">
        <v>22</v>
      </c>
      <c r="Q102">
        <v>8.4333333333333336</v>
      </c>
      <c r="R102">
        <v>16.866666666666667</v>
      </c>
      <c r="S102">
        <v>5.1333333333333329</v>
      </c>
      <c r="T102">
        <v>0.43478260869565211</v>
      </c>
      <c r="U102">
        <v>31.935483870967744</v>
      </c>
      <c r="V102">
        <v>6.6354838709677431</v>
      </c>
      <c r="W102">
        <v>0.38849929873772798</v>
      </c>
    </row>
    <row r="103" spans="1:23">
      <c r="A103" s="170" t="str" cm="1">
        <f t="array" ref="A103:W103">'Admits by Region'!A120:W120</f>
        <v>West</v>
      </c>
      <c r="B103" s="151" t="str">
        <v>RD S MO</v>
      </c>
      <c r="C103" s="151" t="str">
        <v>Pam Barrett</v>
      </c>
      <c r="D103" s="151" t="str">
        <v>S MO</v>
      </c>
      <c r="E103" s="151" t="str">
        <v>Springfield</v>
      </c>
      <c r="F103" s="151">
        <v>19</v>
      </c>
      <c r="G103" s="151">
        <v>20</v>
      </c>
      <c r="H103" s="151">
        <v>27</v>
      </c>
      <c r="I103" s="151">
        <v>66</v>
      </c>
      <c r="J103" s="151">
        <v>6.6000000000000005</v>
      </c>
      <c r="K103" s="163">
        <v>22</v>
      </c>
      <c r="L103" s="151">
        <v>44</v>
      </c>
      <c r="M103" s="151">
        <v>72.599999999999994</v>
      </c>
      <c r="N103" s="163">
        <v>0</v>
      </c>
      <c r="O103" s="163">
        <v>16</v>
      </c>
      <c r="P103" s="171">
        <v>29</v>
      </c>
      <c r="Q103">
        <v>24.2</v>
      </c>
      <c r="R103">
        <v>48.4</v>
      </c>
      <c r="S103">
        <v>-19.399999999999999</v>
      </c>
      <c r="T103">
        <v>-0.34090909090909088</v>
      </c>
      <c r="U103">
        <v>46.451612903225808</v>
      </c>
      <c r="V103">
        <v>-26.148387096774186</v>
      </c>
      <c r="W103">
        <v>-0.29618768328445744</v>
      </c>
    </row>
    <row r="104" spans="1:23">
      <c r="A104" s="170" t="str" cm="1">
        <f t="array" ref="A104:W104">'Admits by Region'!A121:W121</f>
        <v>West</v>
      </c>
      <c r="B104" s="151" t="str">
        <v>RD S MO</v>
      </c>
      <c r="C104" s="151" t="str">
        <v>Pam Barrett</v>
      </c>
      <c r="D104" s="151" t="str">
        <v>S MO</v>
      </c>
      <c r="E104" s="151" t="str">
        <v>Springfield North</v>
      </c>
      <c r="F104" s="151">
        <v>3</v>
      </c>
      <c r="G104" s="151">
        <v>11</v>
      </c>
      <c r="H104" s="151">
        <v>8</v>
      </c>
      <c r="I104" s="151">
        <v>22</v>
      </c>
      <c r="J104" s="151">
        <v>2.2000000000000002</v>
      </c>
      <c r="K104" s="163">
        <v>7.333333333333333</v>
      </c>
      <c r="L104" s="151">
        <v>14.666666666666666</v>
      </c>
      <c r="M104" s="151">
        <v>24.2</v>
      </c>
      <c r="N104" s="163">
        <v>0</v>
      </c>
      <c r="O104" s="163">
        <v>15</v>
      </c>
      <c r="P104" s="171">
        <v>24</v>
      </c>
      <c r="Q104">
        <v>8.0666666666666664</v>
      </c>
      <c r="R104">
        <v>16.133333333333333</v>
      </c>
      <c r="S104">
        <v>7.8666666666666671</v>
      </c>
      <c r="T104">
        <v>0.63636363636363646</v>
      </c>
      <c r="U104">
        <v>43.548387096774192</v>
      </c>
      <c r="V104">
        <v>19.348387096774193</v>
      </c>
      <c r="W104">
        <v>0.97947214076246325</v>
      </c>
    </row>
    <row r="105" spans="1:23">
      <c r="A105" s="170" t="str" cm="1">
        <f t="array" ref="A105:W105">'Admits by Region'!A122:W122</f>
        <v>West</v>
      </c>
      <c r="B105" s="151" t="str">
        <v>RD S MO</v>
      </c>
      <c r="C105" s="151" t="str">
        <v>Pam Barrett</v>
      </c>
      <c r="D105" s="151" t="str">
        <v>S MO</v>
      </c>
      <c r="E105" s="151" t="str">
        <v>West Plains</v>
      </c>
      <c r="F105" s="151">
        <v>6</v>
      </c>
      <c r="G105" s="151">
        <v>5</v>
      </c>
      <c r="H105" s="151">
        <v>9</v>
      </c>
      <c r="I105" s="151">
        <v>20</v>
      </c>
      <c r="J105" s="151">
        <v>2</v>
      </c>
      <c r="K105" s="163">
        <v>6.666666666666667</v>
      </c>
      <c r="L105" s="151">
        <v>13.333333333333334</v>
      </c>
      <c r="M105" s="151">
        <v>22</v>
      </c>
      <c r="N105" s="163">
        <v>0</v>
      </c>
      <c r="O105" s="163">
        <v>6</v>
      </c>
      <c r="P105" s="171">
        <v>14</v>
      </c>
      <c r="Q105">
        <v>7.333333333333333</v>
      </c>
      <c r="R105">
        <v>14.666666666666666</v>
      </c>
      <c r="S105">
        <v>-0.66666666666666607</v>
      </c>
      <c r="T105">
        <v>4.9999999999999954E-2</v>
      </c>
      <c r="U105">
        <v>17.419354838709676</v>
      </c>
      <c r="V105">
        <v>-4.5806451612903238</v>
      </c>
      <c r="W105">
        <v>-0.12903225806451618</v>
      </c>
    </row>
    <row r="106" spans="1:23">
      <c r="A106" s="170" t="str" cm="1">
        <f t="array" ref="A106:W106">'Admits by Region'!A124:W124</f>
        <v>East</v>
      </c>
      <c r="B106" s="151" t="str">
        <v>RD S VA</v>
      </c>
      <c r="C106" s="151" t="str">
        <v>Open</v>
      </c>
      <c r="D106" s="151" t="str">
        <v>S. VA</v>
      </c>
      <c r="E106" s="151" t="str">
        <v>Chesapeake</v>
      </c>
      <c r="F106" s="151">
        <v>32</v>
      </c>
      <c r="G106" s="151">
        <v>15</v>
      </c>
      <c r="H106" s="151">
        <v>29</v>
      </c>
      <c r="I106" s="151">
        <v>76</v>
      </c>
      <c r="J106" s="151">
        <v>7.6000000000000005</v>
      </c>
      <c r="K106" s="163">
        <v>25.333333333333332</v>
      </c>
      <c r="L106" s="151">
        <v>50.666666666666664</v>
      </c>
      <c r="M106" s="151">
        <v>83.6</v>
      </c>
      <c r="N106" s="163">
        <v>0</v>
      </c>
      <c r="O106" s="163">
        <v>29</v>
      </c>
      <c r="P106" s="171">
        <v>44</v>
      </c>
      <c r="Q106">
        <v>27.866666666666664</v>
      </c>
      <c r="R106">
        <v>55.733333333333327</v>
      </c>
      <c r="S106">
        <v>-11.733333333333327</v>
      </c>
      <c r="T106">
        <v>-0.13157894736842102</v>
      </c>
      <c r="U106">
        <v>84.193548387096769</v>
      </c>
      <c r="V106">
        <v>0.59354838709677438</v>
      </c>
      <c r="W106">
        <v>0.10780984719864169</v>
      </c>
    </row>
    <row r="107" spans="1:23">
      <c r="A107" s="170" t="str" cm="1">
        <f t="array" ref="A107:W107">'Admits by Region'!A125:W125</f>
        <v>East</v>
      </c>
      <c r="B107" s="151" t="str">
        <v>RD S VA</v>
      </c>
      <c r="C107" s="151" t="str">
        <v>Open</v>
      </c>
      <c r="D107" s="151" t="str">
        <v>S. VA</v>
      </c>
      <c r="E107" s="151" t="str">
        <v>Chesapeake South</v>
      </c>
      <c r="F107" s="151">
        <v>14</v>
      </c>
      <c r="G107" s="151">
        <v>21</v>
      </c>
      <c r="H107" s="151">
        <v>10</v>
      </c>
      <c r="I107" s="151">
        <v>45</v>
      </c>
      <c r="J107" s="151">
        <v>4.5</v>
      </c>
      <c r="K107" s="163">
        <v>15</v>
      </c>
      <c r="L107" s="151">
        <v>30</v>
      </c>
      <c r="M107" s="151">
        <v>49.5</v>
      </c>
      <c r="N107" s="163">
        <v>0</v>
      </c>
      <c r="O107" s="163">
        <v>27</v>
      </c>
      <c r="P107" s="171">
        <v>50</v>
      </c>
      <c r="Q107">
        <v>16.5</v>
      </c>
      <c r="R107">
        <v>33</v>
      </c>
      <c r="S107">
        <v>17</v>
      </c>
      <c r="T107">
        <v>0.66666666666666663</v>
      </c>
      <c r="U107">
        <v>78.387096774193552</v>
      </c>
      <c r="V107">
        <v>28.887096774193552</v>
      </c>
      <c r="W107">
        <v>0.74193548387096786</v>
      </c>
    </row>
    <row r="108" spans="1:23">
      <c r="A108" s="170" t="str" cm="1">
        <f t="array" ref="A108:W108">'Admits by Region'!A126:W126</f>
        <v>East</v>
      </c>
      <c r="B108" s="151" t="str">
        <v>RD S VA</v>
      </c>
      <c r="C108" s="151" t="str">
        <v>Open</v>
      </c>
      <c r="D108" s="151" t="str">
        <v>S. VA</v>
      </c>
      <c r="E108" s="151" t="str">
        <v>Franklin</v>
      </c>
      <c r="F108" s="151">
        <v>3</v>
      </c>
      <c r="G108" s="151">
        <v>5</v>
      </c>
      <c r="H108" s="151">
        <v>6</v>
      </c>
      <c r="I108" s="151">
        <v>14</v>
      </c>
      <c r="J108" s="151">
        <v>1.4000000000000001</v>
      </c>
      <c r="K108" s="163">
        <v>4.666666666666667</v>
      </c>
      <c r="L108" s="151">
        <v>9.3333333333333339</v>
      </c>
      <c r="M108" s="151">
        <v>15.4</v>
      </c>
      <c r="N108" s="163">
        <v>0</v>
      </c>
      <c r="O108" s="163">
        <v>7</v>
      </c>
      <c r="P108" s="171">
        <v>13</v>
      </c>
      <c r="Q108">
        <v>5.1333333333333337</v>
      </c>
      <c r="R108">
        <v>10.266666666666667</v>
      </c>
      <c r="S108">
        <v>2.7333333333333325</v>
      </c>
      <c r="T108">
        <v>0.39285714285714279</v>
      </c>
      <c r="U108">
        <v>20.322580645161288</v>
      </c>
      <c r="V108">
        <v>4.9225806451612879</v>
      </c>
      <c r="W108">
        <v>0.45161290322580633</v>
      </c>
    </row>
    <row r="109" spans="1:23">
      <c r="A109" s="170" t="str" cm="1">
        <f t="array" ref="A109:W109">'Admits by Region'!A127:W127</f>
        <v>East</v>
      </c>
      <c r="B109" s="151" t="str">
        <v>RD S VA</v>
      </c>
      <c r="C109" s="151" t="str">
        <v>Open</v>
      </c>
      <c r="D109" s="151" t="str">
        <v>S. VA</v>
      </c>
      <c r="E109" s="151" t="str">
        <v>Newport News</v>
      </c>
      <c r="F109" s="151">
        <v>19</v>
      </c>
      <c r="G109" s="151">
        <v>16</v>
      </c>
      <c r="H109" s="151">
        <v>17</v>
      </c>
      <c r="I109" s="151">
        <v>52</v>
      </c>
      <c r="J109" s="151">
        <v>5.2</v>
      </c>
      <c r="K109" s="163">
        <v>17.333333333333332</v>
      </c>
      <c r="L109" s="151">
        <v>34.666666666666664</v>
      </c>
      <c r="M109" s="151">
        <v>57.2</v>
      </c>
      <c r="N109" s="163">
        <v>0</v>
      </c>
      <c r="O109" s="163">
        <v>16</v>
      </c>
      <c r="P109" s="171">
        <v>23</v>
      </c>
      <c r="Q109">
        <v>19.066666666666666</v>
      </c>
      <c r="R109">
        <v>38.133333333333333</v>
      </c>
      <c r="S109">
        <v>-15.133333333333333</v>
      </c>
      <c r="T109">
        <v>-0.33653846153846151</v>
      </c>
      <c r="U109">
        <v>46.451612903225808</v>
      </c>
      <c r="V109">
        <v>-10.748387096774195</v>
      </c>
      <c r="W109">
        <v>-0.10669975186104216</v>
      </c>
    </row>
    <row r="110" spans="1:23">
      <c r="A110" s="170" t="str" cm="1">
        <f t="array" ref="A110:W110">'Admits by Region'!A128:W128</f>
        <v>East</v>
      </c>
      <c r="B110" s="151" t="str">
        <v>RD S VA</v>
      </c>
      <c r="C110" s="151" t="str">
        <v>Open</v>
      </c>
      <c r="D110" s="151" t="str">
        <v>S. VA</v>
      </c>
      <c r="E110" s="151" t="str">
        <v>Norfolk</v>
      </c>
      <c r="F110" s="151">
        <v>5</v>
      </c>
      <c r="G110" s="151">
        <v>6</v>
      </c>
      <c r="H110" s="151">
        <v>5</v>
      </c>
      <c r="I110" s="151">
        <v>16</v>
      </c>
      <c r="J110" s="151">
        <v>1.6</v>
      </c>
      <c r="K110" s="163">
        <v>5.333333333333333</v>
      </c>
      <c r="L110" s="151">
        <v>10.666666666666666</v>
      </c>
      <c r="M110" s="151">
        <v>17.600000000000001</v>
      </c>
      <c r="N110" s="163">
        <v>0</v>
      </c>
      <c r="O110" s="163">
        <v>8</v>
      </c>
      <c r="P110" s="171">
        <v>3</v>
      </c>
      <c r="Q110">
        <v>5.8666666666666671</v>
      </c>
      <c r="R110">
        <v>11.733333333333334</v>
      </c>
      <c r="S110">
        <v>-8.7333333333333343</v>
      </c>
      <c r="T110">
        <v>-0.71875</v>
      </c>
      <c r="U110">
        <v>23.225806451612904</v>
      </c>
      <c r="V110">
        <v>5.6258064516129025</v>
      </c>
      <c r="W110">
        <v>0.45161290322580649</v>
      </c>
    </row>
    <row r="111" spans="1:23">
      <c r="A111" s="170" t="str" cm="1">
        <f t="array" ref="A111:W111">'Admits by Region'!A129:W129</f>
        <v>East</v>
      </c>
      <c r="B111" s="151" t="str">
        <v>RD S VA</v>
      </c>
      <c r="C111" s="151" t="str">
        <v>Open</v>
      </c>
      <c r="D111" s="151" t="str">
        <v>S. VA</v>
      </c>
      <c r="E111" s="151" t="str">
        <v>Virginia Beach</v>
      </c>
      <c r="F111" s="151">
        <v>37</v>
      </c>
      <c r="G111" s="151">
        <v>39</v>
      </c>
      <c r="H111" s="151">
        <v>45</v>
      </c>
      <c r="I111" s="151">
        <v>121</v>
      </c>
      <c r="J111" s="151">
        <v>12.100000000000001</v>
      </c>
      <c r="K111" s="163">
        <v>40.333333333333336</v>
      </c>
      <c r="L111" s="151">
        <v>80.666666666666671</v>
      </c>
      <c r="M111" s="151">
        <v>133.1</v>
      </c>
      <c r="N111" s="163">
        <v>0</v>
      </c>
      <c r="O111" s="163">
        <v>30</v>
      </c>
      <c r="P111" s="171">
        <v>50</v>
      </c>
      <c r="Q111">
        <v>44.366666666666667</v>
      </c>
      <c r="R111">
        <v>88.733333333333334</v>
      </c>
      <c r="S111">
        <v>-38.733333333333334</v>
      </c>
      <c r="T111">
        <v>-0.38016528925619836</v>
      </c>
      <c r="U111">
        <v>87.096774193548384</v>
      </c>
      <c r="V111">
        <v>-46.00322580645161</v>
      </c>
      <c r="W111">
        <v>-0.28019194881364973</v>
      </c>
    </row>
    <row r="112" spans="1:23">
      <c r="A112" s="170" t="str" cm="1">
        <f t="array" ref="A112:W112">'Admits by Region'!A131:W131</f>
        <v>Central</v>
      </c>
      <c r="B112" s="151" t="str">
        <v>RD W TN</v>
      </c>
      <c r="C112" s="151" t="str">
        <v>Open</v>
      </c>
      <c r="D112" s="151" t="str">
        <v>W TN</v>
      </c>
      <c r="E112" s="151" t="str">
        <v>Dyersburg</v>
      </c>
      <c r="F112" s="151">
        <v>15</v>
      </c>
      <c r="G112" s="151">
        <v>9</v>
      </c>
      <c r="H112" s="151">
        <v>10</v>
      </c>
      <c r="I112" s="151">
        <v>34</v>
      </c>
      <c r="J112" s="151">
        <v>3.4000000000000004</v>
      </c>
      <c r="K112" s="163">
        <v>11.333333333333334</v>
      </c>
      <c r="L112" s="151">
        <v>22.666666666666668</v>
      </c>
      <c r="M112" s="151">
        <v>37.4</v>
      </c>
      <c r="N112" s="163">
        <v>0</v>
      </c>
      <c r="O112" s="163">
        <v>7</v>
      </c>
      <c r="P112" s="171">
        <v>22</v>
      </c>
      <c r="Q112">
        <v>12.466666666666667</v>
      </c>
      <c r="R112">
        <v>24.933333333333334</v>
      </c>
      <c r="S112">
        <v>-2.9333333333333336</v>
      </c>
      <c r="T112">
        <v>-2.9411764705882405E-2</v>
      </c>
      <c r="U112">
        <v>20.322580645161288</v>
      </c>
      <c r="V112">
        <v>-17.07741935483871</v>
      </c>
      <c r="W112">
        <v>-0.4022770398481974</v>
      </c>
    </row>
    <row r="113" spans="1:23">
      <c r="A113" s="170" t="str" cm="1">
        <f t="array" ref="A113:W113">'Admits by Region'!A132:W132</f>
        <v>Central</v>
      </c>
      <c r="B113" s="151" t="str">
        <v>RD W TN</v>
      </c>
      <c r="C113" s="151" t="str">
        <v>Open</v>
      </c>
      <c r="D113" s="151" t="str">
        <v>W TN</v>
      </c>
      <c r="E113" s="151" t="str">
        <v>Jackson</v>
      </c>
      <c r="F113" s="151">
        <v>23</v>
      </c>
      <c r="G113" s="151">
        <v>13</v>
      </c>
      <c r="H113" s="151">
        <v>10</v>
      </c>
      <c r="I113" s="151">
        <v>46</v>
      </c>
      <c r="J113" s="151">
        <v>4.6000000000000005</v>
      </c>
      <c r="K113" s="163">
        <v>15.333333333333334</v>
      </c>
      <c r="L113" s="151">
        <v>30.666666666666668</v>
      </c>
      <c r="M113" s="151">
        <v>50.6</v>
      </c>
      <c r="N113" s="163">
        <v>0</v>
      </c>
      <c r="O113" s="163">
        <v>17</v>
      </c>
      <c r="P113" s="171">
        <v>23</v>
      </c>
      <c r="Q113">
        <v>16.866666666666667</v>
      </c>
      <c r="R113">
        <v>33.733333333333334</v>
      </c>
      <c r="S113">
        <v>-10.733333333333334</v>
      </c>
      <c r="T113">
        <v>-0.25000000000000006</v>
      </c>
      <c r="U113">
        <v>49.354838709677416</v>
      </c>
      <c r="V113">
        <v>-1.245161290322585</v>
      </c>
      <c r="W113">
        <v>7.2931276297335132E-2</v>
      </c>
    </row>
    <row r="114" spans="1:23">
      <c r="A114" s="170" t="str" cm="1">
        <f t="array" ref="A114:W114">'Admits by Region'!A133:W133</f>
        <v>Central</v>
      </c>
      <c r="B114" s="151" t="str">
        <v>RD W TN</v>
      </c>
      <c r="C114" s="151" t="str">
        <v>Open</v>
      </c>
      <c r="D114" s="151" t="str">
        <v>W TN</v>
      </c>
      <c r="E114" s="151" t="str">
        <v>Memphis Midtown</v>
      </c>
      <c r="F114" s="151">
        <v>12</v>
      </c>
      <c r="G114" s="151">
        <v>10</v>
      </c>
      <c r="H114" s="151">
        <v>12</v>
      </c>
      <c r="I114" s="151">
        <v>34</v>
      </c>
      <c r="J114" s="151">
        <v>3.4000000000000004</v>
      </c>
      <c r="K114" s="163">
        <v>11.333333333333334</v>
      </c>
      <c r="L114" s="151">
        <v>22.666666666666668</v>
      </c>
      <c r="M114" s="151">
        <v>37.4</v>
      </c>
      <c r="N114" s="163">
        <v>0</v>
      </c>
      <c r="O114" s="163">
        <v>16</v>
      </c>
      <c r="P114" s="171">
        <v>39</v>
      </c>
      <c r="Q114">
        <v>12.466666666666667</v>
      </c>
      <c r="R114">
        <v>24.933333333333334</v>
      </c>
      <c r="S114">
        <v>14.066666666666666</v>
      </c>
      <c r="T114">
        <v>0.72058823529411753</v>
      </c>
      <c r="U114">
        <v>46.451612903225808</v>
      </c>
      <c r="V114">
        <v>9.0516129032258092</v>
      </c>
      <c r="W114">
        <v>0.36622390891840612</v>
      </c>
    </row>
    <row r="115" spans="1:23">
      <c r="A115" s="170" t="str" cm="1">
        <f t="array" ref="A115:W115">'Admits by Region'!A134:W134</f>
        <v>Central</v>
      </c>
      <c r="B115" s="151" t="str">
        <v>RD W TN</v>
      </c>
      <c r="C115" s="151" t="str">
        <v>Open</v>
      </c>
      <c r="D115" s="151" t="str">
        <v>W TN</v>
      </c>
      <c r="E115" s="151" t="str">
        <v>Memphis North</v>
      </c>
      <c r="F115" s="151">
        <v>8</v>
      </c>
      <c r="G115" s="151">
        <v>14</v>
      </c>
      <c r="H115" s="151">
        <v>6</v>
      </c>
      <c r="I115" s="151">
        <v>28</v>
      </c>
      <c r="J115" s="151">
        <v>2.8000000000000003</v>
      </c>
      <c r="K115" s="163">
        <v>9.3333333333333339</v>
      </c>
      <c r="L115" s="151">
        <v>18.666666666666668</v>
      </c>
      <c r="M115" s="151">
        <v>30.8</v>
      </c>
      <c r="N115" s="163">
        <v>0</v>
      </c>
      <c r="O115" s="163">
        <v>4</v>
      </c>
      <c r="P115" s="171">
        <v>10</v>
      </c>
      <c r="Q115">
        <v>10.266666666666667</v>
      </c>
      <c r="R115">
        <v>20.533333333333335</v>
      </c>
      <c r="S115">
        <v>-10.533333333333335</v>
      </c>
      <c r="T115">
        <v>-0.4642857142857143</v>
      </c>
      <c r="U115">
        <v>11.612903225806452</v>
      </c>
      <c r="V115">
        <v>-19.187096774193549</v>
      </c>
      <c r="W115">
        <v>-0.58525345622119818</v>
      </c>
    </row>
    <row r="116" spans="1:23">
      <c r="A116" s="170" t="str" cm="1">
        <f t="array" ref="A116:W116">'Admits by Region'!A135:W135</f>
        <v>Central</v>
      </c>
      <c r="B116" s="151" t="str">
        <v>RD W TN</v>
      </c>
      <c r="C116" s="151" t="str">
        <v>Open</v>
      </c>
      <c r="D116" s="151" t="str">
        <v>W TN</v>
      </c>
      <c r="E116" s="151" t="str">
        <v>Memphis South</v>
      </c>
      <c r="F116" s="151">
        <v>8</v>
      </c>
      <c r="G116" s="151">
        <v>9</v>
      </c>
      <c r="H116" s="151">
        <v>9</v>
      </c>
      <c r="I116" s="151">
        <v>26</v>
      </c>
      <c r="J116" s="151">
        <v>2.6</v>
      </c>
      <c r="K116" s="163">
        <v>8.6666666666666661</v>
      </c>
      <c r="L116" s="151">
        <v>17.333333333333332</v>
      </c>
      <c r="M116" s="151">
        <v>28.6</v>
      </c>
      <c r="N116" s="163">
        <v>0</v>
      </c>
      <c r="O116" s="163">
        <v>6</v>
      </c>
      <c r="P116" s="171">
        <v>19</v>
      </c>
      <c r="Q116">
        <v>9.5333333333333332</v>
      </c>
      <c r="R116">
        <v>19.066666666666666</v>
      </c>
      <c r="S116">
        <v>-6.666666666666643E-2</v>
      </c>
      <c r="T116">
        <v>9.6153846153846229E-2</v>
      </c>
      <c r="U116">
        <v>17.419354838709676</v>
      </c>
      <c r="V116">
        <v>-11.180645161290325</v>
      </c>
      <c r="W116">
        <v>-0.3300248138957817</v>
      </c>
    </row>
    <row r="117" spans="1:23">
      <c r="A117" s="170" t="str" cm="1">
        <f t="array" ref="A117:W117">'Admits by Region'!A136:W136</f>
        <v>Central</v>
      </c>
      <c r="B117" s="151" t="str">
        <v>RD W TN</v>
      </c>
      <c r="C117" s="151" t="str">
        <v>Open</v>
      </c>
      <c r="D117" s="151" t="str">
        <v>W TN</v>
      </c>
      <c r="E117" s="151" t="str">
        <v>Paris</v>
      </c>
      <c r="F117" s="151">
        <v>12</v>
      </c>
      <c r="G117" s="151">
        <v>8</v>
      </c>
      <c r="H117" s="151">
        <v>10</v>
      </c>
      <c r="I117" s="151">
        <v>30</v>
      </c>
      <c r="J117" s="151">
        <v>3</v>
      </c>
      <c r="K117" s="163">
        <v>10</v>
      </c>
      <c r="L117" s="151">
        <v>20</v>
      </c>
      <c r="M117" s="151">
        <v>33</v>
      </c>
      <c r="N117" s="163">
        <v>0</v>
      </c>
      <c r="O117" s="163">
        <v>8</v>
      </c>
      <c r="P117" s="171">
        <v>15</v>
      </c>
      <c r="Q117">
        <v>11</v>
      </c>
      <c r="R117">
        <v>22</v>
      </c>
      <c r="S117">
        <v>-7</v>
      </c>
      <c r="T117">
        <v>-0.25</v>
      </c>
      <c r="U117">
        <v>23.225806451612904</v>
      </c>
      <c r="V117">
        <v>-9.7741935483870961</v>
      </c>
      <c r="W117">
        <v>-0.22580645161290319</v>
      </c>
    </row>
    <row r="118" spans="1:23" ht="15" thickBot="1">
      <c r="A118" s="10" t="str" cm="1">
        <f t="array" ref="A118:W118">'Admits by Region'!A137:W137</f>
        <v>Central</v>
      </c>
      <c r="B118" s="11" t="str">
        <v>RD W TN</v>
      </c>
      <c r="C118" s="11" t="str">
        <v>Open</v>
      </c>
      <c r="D118" s="11" t="str">
        <v>W TN</v>
      </c>
      <c r="E118" s="11" t="str">
        <v>Savannah</v>
      </c>
      <c r="F118" s="11">
        <v>3</v>
      </c>
      <c r="G118" s="11">
        <v>4</v>
      </c>
      <c r="H118" s="11">
        <v>3</v>
      </c>
      <c r="I118" s="11">
        <v>10</v>
      </c>
      <c r="J118" s="11">
        <v>1</v>
      </c>
      <c r="K118" s="173">
        <v>3.3333333333333335</v>
      </c>
      <c r="L118" s="11">
        <v>6.666666666666667</v>
      </c>
      <c r="M118" s="11">
        <v>11</v>
      </c>
      <c r="N118" s="173">
        <v>0</v>
      </c>
      <c r="O118" s="173">
        <v>8</v>
      </c>
      <c r="P118" s="174">
        <v>10</v>
      </c>
      <c r="Q118">
        <v>3.6666666666666665</v>
      </c>
      <c r="R118">
        <v>7.333333333333333</v>
      </c>
      <c r="S118">
        <v>2.666666666666667</v>
      </c>
      <c r="T118">
        <v>0.49999999999999994</v>
      </c>
      <c r="U118">
        <v>23.225806451612904</v>
      </c>
      <c r="V118">
        <v>12.225806451612904</v>
      </c>
      <c r="W118">
        <v>1.3225806451612905</v>
      </c>
    </row>
    <row r="119" spans="1:23">
      <c r="K119" s="153"/>
      <c r="N119" s="153"/>
      <c r="O119" s="153"/>
      <c r="P119" s="154"/>
    </row>
    <row r="120" spans="1:23">
      <c r="K120" s="153"/>
      <c r="N120" s="153"/>
      <c r="O120" s="153"/>
      <c r="P120" s="154"/>
    </row>
    <row r="121" spans="1:23">
      <c r="K121" s="153"/>
      <c r="N121" s="153"/>
      <c r="O121" s="153"/>
      <c r="P121" s="154"/>
    </row>
    <row r="122" spans="1:23">
      <c r="K122" s="153"/>
      <c r="N122" s="153"/>
      <c r="O122" s="153"/>
      <c r="P122" s="154"/>
    </row>
    <row r="123" spans="1:23">
      <c r="K123" s="153"/>
      <c r="N123" s="153"/>
      <c r="O123" s="153"/>
      <c r="P123" s="154"/>
    </row>
    <row r="124" spans="1:23">
      <c r="K124" s="153"/>
      <c r="N124" s="153"/>
      <c r="O124" s="153"/>
      <c r="P124" s="154"/>
    </row>
    <row r="125" spans="1:23">
      <c r="K125" s="153"/>
      <c r="N125" s="153"/>
      <c r="O125" s="153"/>
      <c r="P125" s="154"/>
    </row>
    <row r="126" spans="1:23">
      <c r="K126" s="153"/>
      <c r="N126" s="153"/>
      <c r="O126" s="153"/>
      <c r="P126" s="154"/>
    </row>
    <row r="127" spans="1:23">
      <c r="K127" s="153"/>
      <c r="N127" s="153"/>
      <c r="O127" s="153"/>
      <c r="P127" s="154"/>
    </row>
    <row r="128" spans="1:23">
      <c r="K128" s="153"/>
      <c r="N128" s="153"/>
      <c r="O128" s="153"/>
      <c r="P128" s="154"/>
    </row>
    <row r="129" spans="11:16">
      <c r="K129" s="153"/>
      <c r="N129" s="153"/>
      <c r="O129" s="153"/>
      <c r="P129" s="154"/>
    </row>
    <row r="130" spans="11:16">
      <c r="K130" s="153"/>
      <c r="N130" s="153"/>
      <c r="O130" s="153"/>
      <c r="P130" s="154"/>
    </row>
    <row r="131" spans="11:16">
      <c r="K131" s="153"/>
      <c r="N131" s="153"/>
      <c r="O131" s="153"/>
      <c r="P131" s="154"/>
    </row>
    <row r="132" spans="11:16">
      <c r="K132" s="153"/>
      <c r="N132" s="153"/>
      <c r="O132" s="153"/>
      <c r="P132" s="154"/>
    </row>
    <row r="133" spans="11:16">
      <c r="K133" s="153"/>
      <c r="N133" s="153"/>
      <c r="O133" s="153"/>
      <c r="P133" s="154"/>
    </row>
    <row r="134" spans="11:16">
      <c r="K134" s="153"/>
      <c r="N134" s="153"/>
      <c r="O134" s="153"/>
      <c r="P134" s="154"/>
    </row>
    <row r="135" spans="11:16">
      <c r="K135" s="153"/>
      <c r="N135" s="153"/>
      <c r="O135" s="153"/>
      <c r="P135" s="154"/>
    </row>
  </sheetData>
  <autoFilter ref="D4:P118" xr:uid="{A686067C-3D48-4D8F-AE46-0D2660992C45}"/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CE2D7-75C1-4907-94B8-0ED79189F809}">
  <dimension ref="A1:P118"/>
  <sheetViews>
    <sheetView workbookViewId="0">
      <selection activeCell="S11" sqref="S11"/>
    </sheetView>
  </sheetViews>
  <sheetFormatPr defaultRowHeight="14.5"/>
  <cols>
    <col min="2" max="2" width="19.81640625" hidden="1" customWidth="1"/>
    <col min="3" max="3" width="20.1796875" hidden="1" customWidth="1"/>
    <col min="4" max="4" width="11.36328125" customWidth="1"/>
    <col min="5" max="5" width="17.08984375" bestFit="1" customWidth="1"/>
    <col min="6" max="8" width="8.90625" hidden="1" customWidth="1"/>
    <col min="9" max="9" width="9.1796875" customWidth="1"/>
    <col min="10" max="10" width="15.26953125" hidden="1" customWidth="1"/>
    <col min="11" max="11" width="14.7265625" bestFit="1" customWidth="1"/>
    <col min="12" max="12" width="0" hidden="1" customWidth="1"/>
    <col min="13" max="13" width="17.1796875" hidden="1" customWidth="1"/>
    <col min="14" max="14" width="14.7265625" bestFit="1" customWidth="1"/>
    <col min="15" max="15" width="20.54296875" bestFit="1" customWidth="1"/>
    <col min="16" max="16" width="18.36328125" bestFit="1" customWidth="1"/>
  </cols>
  <sheetData>
    <row r="1" spans="1:16" ht="35.5" thickBot="1">
      <c r="D1" s="43" t="s">
        <v>150</v>
      </c>
      <c r="E1" s="44"/>
      <c r="F1" s="44"/>
      <c r="G1" s="44"/>
      <c r="H1" s="44"/>
      <c r="I1" s="44"/>
      <c r="J1" s="44"/>
      <c r="K1" s="45"/>
      <c r="M1" s="44"/>
      <c r="N1" s="44"/>
      <c r="O1" s="44"/>
      <c r="P1" s="44"/>
    </row>
    <row r="2" spans="1:16">
      <c r="D2" s="46" t="s">
        <v>0</v>
      </c>
      <c r="E2" s="47"/>
      <c r="F2" s="46" t="s">
        <v>144</v>
      </c>
      <c r="G2" s="48">
        <v>2022</v>
      </c>
      <c r="H2" s="48">
        <v>2022</v>
      </c>
      <c r="I2" s="49">
        <v>2022</v>
      </c>
      <c r="J2" s="50" t="s">
        <v>149</v>
      </c>
      <c r="K2" s="51"/>
      <c r="M2" s="147" t="s">
        <v>219</v>
      </c>
      <c r="N2" s="147" t="s">
        <v>223</v>
      </c>
      <c r="O2" s="147" t="s">
        <v>221</v>
      </c>
      <c r="P2" s="147" t="s">
        <v>222</v>
      </c>
    </row>
    <row r="3" spans="1:16" ht="15" thickBot="1">
      <c r="D3" s="155" t="s">
        <v>2</v>
      </c>
      <c r="E3" s="156"/>
      <c r="F3" s="155" t="s">
        <v>3</v>
      </c>
      <c r="G3" s="157" t="s">
        <v>4</v>
      </c>
      <c r="H3" s="157" t="s">
        <v>5</v>
      </c>
      <c r="I3" s="158" t="s">
        <v>1</v>
      </c>
      <c r="J3" s="159" t="s">
        <v>146</v>
      </c>
      <c r="K3" s="160" t="s">
        <v>148</v>
      </c>
      <c r="M3" s="155" t="s">
        <v>220</v>
      </c>
      <c r="N3" s="155" t="s">
        <v>148</v>
      </c>
      <c r="O3" s="155" t="s">
        <v>148</v>
      </c>
      <c r="P3" s="155" t="s">
        <v>148</v>
      </c>
    </row>
    <row r="4" spans="1:16" ht="29">
      <c r="A4" s="165" t="s">
        <v>154</v>
      </c>
      <c r="B4" s="166"/>
      <c r="C4" s="166"/>
      <c r="D4" s="167" t="s">
        <v>6</v>
      </c>
      <c r="E4" s="167" t="s">
        <v>7</v>
      </c>
      <c r="F4" s="167" t="s">
        <v>8</v>
      </c>
      <c r="G4" s="167" t="s">
        <v>8</v>
      </c>
      <c r="H4" s="167" t="s">
        <v>8</v>
      </c>
      <c r="I4" s="168" t="s">
        <v>8</v>
      </c>
      <c r="J4" s="167" t="s">
        <v>145</v>
      </c>
      <c r="K4" s="169" t="s">
        <v>147</v>
      </c>
      <c r="L4" s="167" t="s">
        <v>201</v>
      </c>
      <c r="M4" s="167" t="s">
        <v>8</v>
      </c>
      <c r="N4" s="167" t="s">
        <v>8</v>
      </c>
      <c r="O4" s="167" t="s">
        <v>8</v>
      </c>
      <c r="P4" s="167" t="s">
        <v>8</v>
      </c>
    </row>
    <row r="5" spans="1:16">
      <c r="A5" s="212" t="s">
        <v>153</v>
      </c>
      <c r="B5" s="192" t="s">
        <v>165</v>
      </c>
      <c r="C5" s="192" t="s">
        <v>182</v>
      </c>
      <c r="D5" s="193" t="s">
        <v>84</v>
      </c>
      <c r="E5" s="194" t="s">
        <v>86</v>
      </c>
      <c r="F5" s="195">
        <v>2</v>
      </c>
      <c r="G5" s="195"/>
      <c r="H5" s="195"/>
      <c r="I5" s="195">
        <v>2</v>
      </c>
      <c r="J5" s="195">
        <f t="shared" ref="J5:J36" si="0">SUM(I5*0.1)</f>
        <v>0.2</v>
      </c>
      <c r="K5" s="196">
        <f t="shared" ref="K5:K36" si="1">SUM(I5+J5)</f>
        <v>2.2000000000000002</v>
      </c>
      <c r="L5" s="151"/>
      <c r="M5" s="195">
        <v>9</v>
      </c>
      <c r="N5" s="195">
        <f t="shared" ref="N5:N36" si="2">SUM((M5/31)*90)</f>
        <v>26.12903225806452</v>
      </c>
      <c r="O5" s="195">
        <f t="shared" ref="O5:O36" si="3">SUM(N5-K5)</f>
        <v>23.92903225806452</v>
      </c>
      <c r="P5" s="197">
        <f t="shared" ref="P5:P36" si="4">SUM(N5-I5)/I5</f>
        <v>12.06451612903226</v>
      </c>
    </row>
    <row r="6" spans="1:16">
      <c r="A6" s="213" t="s">
        <v>152</v>
      </c>
      <c r="B6" s="198" t="s">
        <v>158</v>
      </c>
      <c r="C6" s="198" t="s">
        <v>171</v>
      </c>
      <c r="D6" s="199" t="s">
        <v>56</v>
      </c>
      <c r="E6" s="200" t="s">
        <v>58</v>
      </c>
      <c r="F6" s="201"/>
      <c r="G6" s="201"/>
      <c r="H6" s="201">
        <v>1</v>
      </c>
      <c r="I6" s="201">
        <v>1</v>
      </c>
      <c r="J6" s="201">
        <f t="shared" si="0"/>
        <v>0.1</v>
      </c>
      <c r="K6" s="202">
        <f t="shared" si="1"/>
        <v>1.1000000000000001</v>
      </c>
      <c r="L6" s="151"/>
      <c r="M6" s="201">
        <v>4</v>
      </c>
      <c r="N6" s="201">
        <f t="shared" si="2"/>
        <v>11.612903225806452</v>
      </c>
      <c r="O6" s="201">
        <f t="shared" si="3"/>
        <v>10.512903225806452</v>
      </c>
      <c r="P6" s="197">
        <f t="shared" si="4"/>
        <v>10.612903225806452</v>
      </c>
    </row>
    <row r="7" spans="1:16">
      <c r="A7" s="213" t="s">
        <v>152</v>
      </c>
      <c r="B7" s="198" t="s">
        <v>159</v>
      </c>
      <c r="C7" s="198" t="s">
        <v>183</v>
      </c>
      <c r="D7" s="199" t="s">
        <v>88</v>
      </c>
      <c r="E7" s="200" t="s">
        <v>91</v>
      </c>
      <c r="F7" s="201">
        <v>11</v>
      </c>
      <c r="G7" s="201">
        <v>18</v>
      </c>
      <c r="H7" s="201">
        <v>30</v>
      </c>
      <c r="I7" s="201">
        <v>59</v>
      </c>
      <c r="J7" s="201">
        <f t="shared" si="0"/>
        <v>5.9</v>
      </c>
      <c r="K7" s="202">
        <f t="shared" si="1"/>
        <v>64.900000000000006</v>
      </c>
      <c r="L7" s="151"/>
      <c r="M7" s="201">
        <v>67</v>
      </c>
      <c r="N7" s="201">
        <f t="shared" si="2"/>
        <v>194.51612903225805</v>
      </c>
      <c r="O7" s="201">
        <f t="shared" si="3"/>
        <v>129.61612903225804</v>
      </c>
      <c r="P7" s="197">
        <f t="shared" si="4"/>
        <v>2.2968835429196282</v>
      </c>
    </row>
    <row r="8" spans="1:16">
      <c r="A8" s="213" t="s">
        <v>152</v>
      </c>
      <c r="B8" s="198" t="s">
        <v>186</v>
      </c>
      <c r="C8" s="198" t="s">
        <v>187</v>
      </c>
      <c r="D8" s="199" t="s">
        <v>28</v>
      </c>
      <c r="E8" s="200" t="s">
        <v>29</v>
      </c>
      <c r="F8" s="201"/>
      <c r="G8" s="201">
        <v>1</v>
      </c>
      <c r="H8" s="201">
        <v>4</v>
      </c>
      <c r="I8" s="201">
        <v>5</v>
      </c>
      <c r="J8" s="201">
        <f t="shared" si="0"/>
        <v>0.5</v>
      </c>
      <c r="K8" s="202">
        <f t="shared" si="1"/>
        <v>5.5</v>
      </c>
      <c r="L8" s="151"/>
      <c r="M8" s="201">
        <v>4</v>
      </c>
      <c r="N8" s="201">
        <f t="shared" si="2"/>
        <v>11.612903225806452</v>
      </c>
      <c r="O8" s="201">
        <f t="shared" si="3"/>
        <v>6.112903225806452</v>
      </c>
      <c r="P8" s="197">
        <f t="shared" si="4"/>
        <v>1.3225806451612905</v>
      </c>
    </row>
    <row r="9" spans="1:16">
      <c r="A9" s="214" t="s">
        <v>151</v>
      </c>
      <c r="B9" s="203" t="s">
        <v>163</v>
      </c>
      <c r="C9" s="203" t="s">
        <v>171</v>
      </c>
      <c r="D9" s="204" t="s">
        <v>136</v>
      </c>
      <c r="E9" s="205" t="s">
        <v>143</v>
      </c>
      <c r="F9" s="206">
        <v>3</v>
      </c>
      <c r="G9" s="206">
        <v>4</v>
      </c>
      <c r="H9" s="206">
        <v>3</v>
      </c>
      <c r="I9" s="206">
        <v>10</v>
      </c>
      <c r="J9" s="206">
        <f t="shared" si="0"/>
        <v>1</v>
      </c>
      <c r="K9" s="207">
        <f t="shared" si="1"/>
        <v>11</v>
      </c>
      <c r="L9" s="151"/>
      <c r="M9" s="206">
        <v>8</v>
      </c>
      <c r="N9" s="206">
        <f t="shared" si="2"/>
        <v>23.225806451612904</v>
      </c>
      <c r="O9" s="206">
        <f t="shared" si="3"/>
        <v>12.225806451612904</v>
      </c>
      <c r="P9" s="197">
        <f t="shared" si="4"/>
        <v>1.3225806451612905</v>
      </c>
    </row>
    <row r="10" spans="1:16">
      <c r="A10" s="213" t="s">
        <v>152</v>
      </c>
      <c r="B10" s="198" t="s">
        <v>159</v>
      </c>
      <c r="C10" s="198" t="s">
        <v>183</v>
      </c>
      <c r="D10" s="199" t="s">
        <v>88</v>
      </c>
      <c r="E10" s="200" t="s">
        <v>90</v>
      </c>
      <c r="F10" s="201">
        <v>24</v>
      </c>
      <c r="G10" s="201">
        <v>27</v>
      </c>
      <c r="H10" s="201">
        <v>27</v>
      </c>
      <c r="I10" s="201">
        <v>78</v>
      </c>
      <c r="J10" s="201">
        <f t="shared" si="0"/>
        <v>7.8000000000000007</v>
      </c>
      <c r="K10" s="202">
        <f t="shared" si="1"/>
        <v>85.8</v>
      </c>
      <c r="L10" s="151"/>
      <c r="M10" s="201">
        <v>55</v>
      </c>
      <c r="N10" s="201">
        <f t="shared" si="2"/>
        <v>159.67741935483872</v>
      </c>
      <c r="O10" s="201">
        <f t="shared" si="3"/>
        <v>73.877419354838722</v>
      </c>
      <c r="P10" s="197">
        <f t="shared" si="4"/>
        <v>1.0471464019851118</v>
      </c>
    </row>
    <row r="11" spans="1:16">
      <c r="A11" s="214" t="s">
        <v>151</v>
      </c>
      <c r="B11" s="203" t="s">
        <v>155</v>
      </c>
      <c r="C11" s="203" t="s">
        <v>171</v>
      </c>
      <c r="D11" s="204" t="s">
        <v>9</v>
      </c>
      <c r="E11" s="205" t="s">
        <v>16</v>
      </c>
      <c r="F11" s="206">
        <v>1</v>
      </c>
      <c r="G11" s="206">
        <v>18</v>
      </c>
      <c r="H11" s="206">
        <v>20</v>
      </c>
      <c r="I11" s="206">
        <v>39</v>
      </c>
      <c r="J11" s="206">
        <f t="shared" si="0"/>
        <v>3.9000000000000004</v>
      </c>
      <c r="K11" s="207">
        <f t="shared" si="1"/>
        <v>42.9</v>
      </c>
      <c r="L11" s="151"/>
      <c r="M11" s="206">
        <v>27</v>
      </c>
      <c r="N11" s="206">
        <f t="shared" si="2"/>
        <v>78.387096774193552</v>
      </c>
      <c r="O11" s="206">
        <f t="shared" si="3"/>
        <v>35.487096774193553</v>
      </c>
      <c r="P11" s="197">
        <f t="shared" si="4"/>
        <v>1.0099255583126552</v>
      </c>
    </row>
    <row r="12" spans="1:16">
      <c r="A12" s="213" t="s">
        <v>152</v>
      </c>
      <c r="B12" s="198" t="s">
        <v>159</v>
      </c>
      <c r="C12" s="198" t="s">
        <v>183</v>
      </c>
      <c r="D12" s="199" t="s">
        <v>88</v>
      </c>
      <c r="E12" s="200" t="s">
        <v>89</v>
      </c>
      <c r="F12" s="201">
        <v>10</v>
      </c>
      <c r="G12" s="201">
        <v>11</v>
      </c>
      <c r="H12" s="201">
        <v>18</v>
      </c>
      <c r="I12" s="201">
        <v>39</v>
      </c>
      <c r="J12" s="201">
        <f t="shared" si="0"/>
        <v>3.9000000000000004</v>
      </c>
      <c r="K12" s="202">
        <f t="shared" si="1"/>
        <v>42.9</v>
      </c>
      <c r="L12" s="151"/>
      <c r="M12" s="201">
        <v>27</v>
      </c>
      <c r="N12" s="201">
        <f t="shared" si="2"/>
        <v>78.387096774193552</v>
      </c>
      <c r="O12" s="201">
        <f t="shared" si="3"/>
        <v>35.487096774193553</v>
      </c>
      <c r="P12" s="197">
        <f t="shared" si="4"/>
        <v>1.0099255583126552</v>
      </c>
    </row>
    <row r="13" spans="1:16">
      <c r="A13" s="213" t="s">
        <v>152</v>
      </c>
      <c r="B13" s="198" t="s">
        <v>189</v>
      </c>
      <c r="C13" s="198" t="s">
        <v>188</v>
      </c>
      <c r="D13" s="199" t="s">
        <v>119</v>
      </c>
      <c r="E13" s="200" t="s">
        <v>123</v>
      </c>
      <c r="F13" s="201">
        <v>3</v>
      </c>
      <c r="G13" s="201">
        <v>11</v>
      </c>
      <c r="H13" s="201">
        <v>8</v>
      </c>
      <c r="I13" s="201">
        <v>22</v>
      </c>
      <c r="J13" s="201">
        <f t="shared" si="0"/>
        <v>2.2000000000000002</v>
      </c>
      <c r="K13" s="202">
        <f t="shared" si="1"/>
        <v>24.2</v>
      </c>
      <c r="L13" s="151"/>
      <c r="M13" s="201">
        <v>15</v>
      </c>
      <c r="N13" s="201">
        <f t="shared" si="2"/>
        <v>43.548387096774192</v>
      </c>
      <c r="O13" s="201">
        <f t="shared" si="3"/>
        <v>19.348387096774193</v>
      </c>
      <c r="P13" s="197">
        <f t="shared" si="4"/>
        <v>0.97947214076246325</v>
      </c>
    </row>
    <row r="14" spans="1:16">
      <c r="A14" s="212" t="s">
        <v>153</v>
      </c>
      <c r="B14" s="192" t="s">
        <v>165</v>
      </c>
      <c r="C14" s="192" t="s">
        <v>182</v>
      </c>
      <c r="D14" s="193" t="s">
        <v>84</v>
      </c>
      <c r="E14" s="194" t="s">
        <v>85</v>
      </c>
      <c r="F14" s="195">
        <v>4</v>
      </c>
      <c r="G14" s="195">
        <v>8</v>
      </c>
      <c r="H14" s="195">
        <v>8</v>
      </c>
      <c r="I14" s="195">
        <v>20</v>
      </c>
      <c r="J14" s="195">
        <f t="shared" si="0"/>
        <v>2</v>
      </c>
      <c r="K14" s="196">
        <f t="shared" si="1"/>
        <v>22</v>
      </c>
      <c r="L14" s="151"/>
      <c r="M14" s="195">
        <v>13</v>
      </c>
      <c r="N14" s="195">
        <f t="shared" si="2"/>
        <v>37.741935483870968</v>
      </c>
      <c r="O14" s="195">
        <f t="shared" si="3"/>
        <v>15.741935483870968</v>
      </c>
      <c r="P14" s="197">
        <f t="shared" si="4"/>
        <v>0.88709677419354838</v>
      </c>
    </row>
    <row r="15" spans="1:16">
      <c r="A15" s="213" t="s">
        <v>152</v>
      </c>
      <c r="B15" s="198" t="s">
        <v>186</v>
      </c>
      <c r="C15" s="198" t="s">
        <v>187</v>
      </c>
      <c r="D15" s="199" t="s">
        <v>108</v>
      </c>
      <c r="E15" s="200" t="s">
        <v>112</v>
      </c>
      <c r="F15" s="201">
        <v>6</v>
      </c>
      <c r="G15" s="201">
        <v>15</v>
      </c>
      <c r="H15" s="201">
        <v>8</v>
      </c>
      <c r="I15" s="201">
        <v>29</v>
      </c>
      <c r="J15" s="201">
        <f t="shared" si="0"/>
        <v>2.9000000000000004</v>
      </c>
      <c r="K15" s="202">
        <f t="shared" si="1"/>
        <v>31.9</v>
      </c>
      <c r="L15" s="151"/>
      <c r="M15" s="201">
        <v>18</v>
      </c>
      <c r="N15" s="201">
        <f t="shared" si="2"/>
        <v>52.258064516129039</v>
      </c>
      <c r="O15" s="201">
        <f t="shared" si="3"/>
        <v>20.358064516129041</v>
      </c>
      <c r="P15" s="197">
        <f t="shared" si="4"/>
        <v>0.80200222469410476</v>
      </c>
    </row>
    <row r="16" spans="1:16">
      <c r="A16" s="212" t="s">
        <v>153</v>
      </c>
      <c r="B16" s="192" t="s">
        <v>157</v>
      </c>
      <c r="C16" s="192" t="s">
        <v>171</v>
      </c>
      <c r="D16" s="193" t="s">
        <v>113</v>
      </c>
      <c r="E16" s="194" t="s">
        <v>116</v>
      </c>
      <c r="F16" s="195">
        <v>4</v>
      </c>
      <c r="G16" s="195">
        <v>7</v>
      </c>
      <c r="H16" s="195">
        <v>4</v>
      </c>
      <c r="I16" s="195">
        <v>15</v>
      </c>
      <c r="J16" s="195">
        <f t="shared" si="0"/>
        <v>1.5</v>
      </c>
      <c r="K16" s="196">
        <f t="shared" si="1"/>
        <v>16.5</v>
      </c>
      <c r="L16" s="151"/>
      <c r="M16" s="195">
        <v>9</v>
      </c>
      <c r="N16" s="195">
        <f t="shared" si="2"/>
        <v>26.12903225806452</v>
      </c>
      <c r="O16" s="195">
        <f t="shared" si="3"/>
        <v>9.6290322580645196</v>
      </c>
      <c r="P16" s="197">
        <f t="shared" si="4"/>
        <v>0.74193548387096797</v>
      </c>
    </row>
    <row r="17" spans="1:16">
      <c r="A17" s="212" t="s">
        <v>153</v>
      </c>
      <c r="B17" s="192" t="s">
        <v>190</v>
      </c>
      <c r="C17" s="192" t="s">
        <v>171</v>
      </c>
      <c r="D17" s="193" t="s">
        <v>125</v>
      </c>
      <c r="E17" s="194" t="s">
        <v>127</v>
      </c>
      <c r="F17" s="195">
        <v>14</v>
      </c>
      <c r="G17" s="195">
        <v>21</v>
      </c>
      <c r="H17" s="195">
        <v>10</v>
      </c>
      <c r="I17" s="195">
        <v>45</v>
      </c>
      <c r="J17" s="195">
        <f t="shared" si="0"/>
        <v>4.5</v>
      </c>
      <c r="K17" s="196">
        <f t="shared" si="1"/>
        <v>49.5</v>
      </c>
      <c r="L17" s="151"/>
      <c r="M17" s="195">
        <v>27</v>
      </c>
      <c r="N17" s="195">
        <f t="shared" si="2"/>
        <v>78.387096774193552</v>
      </c>
      <c r="O17" s="195">
        <f t="shared" si="3"/>
        <v>28.887096774193552</v>
      </c>
      <c r="P17" s="197">
        <f t="shared" si="4"/>
        <v>0.74193548387096786</v>
      </c>
    </row>
    <row r="18" spans="1:16">
      <c r="A18" s="214" t="s">
        <v>151</v>
      </c>
      <c r="B18" s="203" t="s">
        <v>155</v>
      </c>
      <c r="C18" s="203" t="s">
        <v>171</v>
      </c>
      <c r="D18" s="204" t="s">
        <v>9</v>
      </c>
      <c r="E18" s="208" t="s">
        <v>213</v>
      </c>
      <c r="F18" s="206">
        <v>23</v>
      </c>
      <c r="G18" s="206">
        <v>19</v>
      </c>
      <c r="H18" s="206">
        <v>26</v>
      </c>
      <c r="I18" s="206">
        <v>68</v>
      </c>
      <c r="J18" s="206">
        <f t="shared" si="0"/>
        <v>6.8000000000000007</v>
      </c>
      <c r="K18" s="207">
        <f t="shared" si="1"/>
        <v>74.8</v>
      </c>
      <c r="L18" s="151"/>
      <c r="M18" s="206">
        <v>38</v>
      </c>
      <c r="N18" s="206">
        <f t="shared" si="2"/>
        <v>110.3225806451613</v>
      </c>
      <c r="O18" s="206">
        <f t="shared" si="3"/>
        <v>35.522580645161298</v>
      </c>
      <c r="P18" s="197">
        <f t="shared" si="4"/>
        <v>0.62239089184060725</v>
      </c>
    </row>
    <row r="19" spans="1:16">
      <c r="A19" s="212" t="s">
        <v>153</v>
      </c>
      <c r="B19" s="192" t="s">
        <v>167</v>
      </c>
      <c r="C19" s="192" t="s">
        <v>174</v>
      </c>
      <c r="D19" s="193" t="s">
        <v>102</v>
      </c>
      <c r="E19" s="194" t="s">
        <v>106</v>
      </c>
      <c r="F19" s="195">
        <v>28</v>
      </c>
      <c r="G19" s="195">
        <v>27</v>
      </c>
      <c r="H19" s="195">
        <v>8</v>
      </c>
      <c r="I19" s="195">
        <v>63</v>
      </c>
      <c r="J19" s="195">
        <f t="shared" si="0"/>
        <v>6.3000000000000007</v>
      </c>
      <c r="K19" s="196">
        <f t="shared" si="1"/>
        <v>69.3</v>
      </c>
      <c r="L19" s="151"/>
      <c r="M19" s="195">
        <v>35</v>
      </c>
      <c r="N19" s="195">
        <f t="shared" si="2"/>
        <v>101.61290322580646</v>
      </c>
      <c r="O19" s="195">
        <f t="shared" si="3"/>
        <v>32.312903225806465</v>
      </c>
      <c r="P19" s="197">
        <f t="shared" si="4"/>
        <v>0.61290322580645173</v>
      </c>
    </row>
    <row r="20" spans="1:16">
      <c r="A20" s="213" t="s">
        <v>152</v>
      </c>
      <c r="B20" s="198" t="s">
        <v>169</v>
      </c>
      <c r="C20" s="198" t="s">
        <v>175</v>
      </c>
      <c r="D20" s="199" t="s">
        <v>194</v>
      </c>
      <c r="E20" s="200" t="s">
        <v>41</v>
      </c>
      <c r="F20" s="201">
        <v>18</v>
      </c>
      <c r="G20" s="201">
        <v>18</v>
      </c>
      <c r="H20" s="201">
        <v>18</v>
      </c>
      <c r="I20" s="201">
        <v>54</v>
      </c>
      <c r="J20" s="201">
        <f t="shared" si="0"/>
        <v>5.4</v>
      </c>
      <c r="K20" s="202">
        <f t="shared" si="1"/>
        <v>59.4</v>
      </c>
      <c r="L20" s="151"/>
      <c r="M20" s="201">
        <v>30</v>
      </c>
      <c r="N20" s="201">
        <f t="shared" si="2"/>
        <v>87.096774193548384</v>
      </c>
      <c r="O20" s="201">
        <f t="shared" si="3"/>
        <v>27.696774193548386</v>
      </c>
      <c r="P20" s="197">
        <f t="shared" si="4"/>
        <v>0.61290322580645151</v>
      </c>
    </row>
    <row r="21" spans="1:16">
      <c r="A21" s="214" t="s">
        <v>151</v>
      </c>
      <c r="B21" s="203" t="s">
        <v>162</v>
      </c>
      <c r="C21" s="203" t="s">
        <v>178</v>
      </c>
      <c r="D21" s="204" t="s">
        <v>62</v>
      </c>
      <c r="E21" s="205" t="s">
        <v>68</v>
      </c>
      <c r="F21" s="206">
        <v>7</v>
      </c>
      <c r="G21" s="206">
        <v>9</v>
      </c>
      <c r="H21" s="206">
        <v>8</v>
      </c>
      <c r="I21" s="206">
        <v>24</v>
      </c>
      <c r="J21" s="206">
        <f t="shared" si="0"/>
        <v>2.4000000000000004</v>
      </c>
      <c r="K21" s="207">
        <f t="shared" si="1"/>
        <v>26.4</v>
      </c>
      <c r="L21" s="151"/>
      <c r="M21" s="206">
        <v>13</v>
      </c>
      <c r="N21" s="206">
        <f t="shared" si="2"/>
        <v>37.741935483870968</v>
      </c>
      <c r="O21" s="206">
        <f t="shared" si="3"/>
        <v>11.341935483870969</v>
      </c>
      <c r="P21" s="197">
        <f t="shared" si="4"/>
        <v>0.57258064516129037</v>
      </c>
    </row>
    <row r="22" spans="1:16">
      <c r="A22" s="214" t="s">
        <v>151</v>
      </c>
      <c r="B22" s="203" t="s">
        <v>155</v>
      </c>
      <c r="C22" s="203" t="s">
        <v>171</v>
      </c>
      <c r="D22" s="204" t="s">
        <v>9</v>
      </c>
      <c r="E22" s="205" t="s">
        <v>10</v>
      </c>
      <c r="F22" s="206">
        <v>7</v>
      </c>
      <c r="G22" s="206">
        <v>14</v>
      </c>
      <c r="H22" s="206">
        <v>24</v>
      </c>
      <c r="I22" s="206">
        <v>45</v>
      </c>
      <c r="J22" s="206">
        <f t="shared" si="0"/>
        <v>4.5</v>
      </c>
      <c r="K22" s="207">
        <f t="shared" si="1"/>
        <v>49.5</v>
      </c>
      <c r="L22" s="151"/>
      <c r="M22" s="206">
        <v>23</v>
      </c>
      <c r="N22" s="206">
        <f t="shared" si="2"/>
        <v>66.774193548387103</v>
      </c>
      <c r="O22" s="206">
        <f t="shared" si="3"/>
        <v>17.274193548387103</v>
      </c>
      <c r="P22" s="197">
        <f t="shared" si="4"/>
        <v>0.48387096774193561</v>
      </c>
    </row>
    <row r="23" spans="1:16">
      <c r="A23" s="214" t="s">
        <v>151</v>
      </c>
      <c r="B23" s="203" t="s">
        <v>180</v>
      </c>
      <c r="C23" s="203" t="s">
        <v>181</v>
      </c>
      <c r="D23" s="204" t="s">
        <v>76</v>
      </c>
      <c r="E23" s="205" t="s">
        <v>79</v>
      </c>
      <c r="F23" s="206">
        <v>35</v>
      </c>
      <c r="G23" s="206">
        <v>26</v>
      </c>
      <c r="H23" s="206">
        <v>37</v>
      </c>
      <c r="I23" s="206">
        <v>98</v>
      </c>
      <c r="J23" s="206">
        <f t="shared" si="0"/>
        <v>9.8000000000000007</v>
      </c>
      <c r="K23" s="207">
        <f t="shared" si="1"/>
        <v>107.8</v>
      </c>
      <c r="L23" s="151"/>
      <c r="M23" s="206">
        <v>50</v>
      </c>
      <c r="N23" s="206">
        <f t="shared" si="2"/>
        <v>145.16129032258064</v>
      </c>
      <c r="O23" s="206">
        <f t="shared" si="3"/>
        <v>37.361290322580643</v>
      </c>
      <c r="P23" s="197">
        <f t="shared" si="4"/>
        <v>0.4812376563528637</v>
      </c>
    </row>
    <row r="24" spans="1:16">
      <c r="A24" s="214" t="s">
        <v>151</v>
      </c>
      <c r="B24" s="203" t="s">
        <v>155</v>
      </c>
      <c r="C24" s="203" t="s">
        <v>171</v>
      </c>
      <c r="D24" s="204" t="s">
        <v>9</v>
      </c>
      <c r="E24" s="205" t="s">
        <v>13</v>
      </c>
      <c r="F24" s="206">
        <v>7</v>
      </c>
      <c r="G24" s="206">
        <v>18</v>
      </c>
      <c r="H24" s="206">
        <v>7</v>
      </c>
      <c r="I24" s="206">
        <v>32</v>
      </c>
      <c r="J24" s="206">
        <f t="shared" si="0"/>
        <v>3.2</v>
      </c>
      <c r="K24" s="207">
        <f t="shared" si="1"/>
        <v>35.200000000000003</v>
      </c>
      <c r="L24" s="151"/>
      <c r="M24" s="206">
        <v>16</v>
      </c>
      <c r="N24" s="206">
        <f t="shared" si="2"/>
        <v>46.451612903225808</v>
      </c>
      <c r="O24" s="206">
        <f t="shared" si="3"/>
        <v>11.251612903225805</v>
      </c>
      <c r="P24" s="197">
        <f t="shared" si="4"/>
        <v>0.45161290322580649</v>
      </c>
    </row>
    <row r="25" spans="1:16">
      <c r="A25" s="213" t="s">
        <v>152</v>
      </c>
      <c r="B25" s="198" t="s">
        <v>166</v>
      </c>
      <c r="C25" s="198" t="s">
        <v>172</v>
      </c>
      <c r="D25" s="199" t="s">
        <v>19</v>
      </c>
      <c r="E25" s="200" t="s">
        <v>25</v>
      </c>
      <c r="F25" s="201">
        <v>7</v>
      </c>
      <c r="G25" s="201">
        <v>9</v>
      </c>
      <c r="H25" s="201">
        <v>16</v>
      </c>
      <c r="I25" s="201">
        <v>32</v>
      </c>
      <c r="J25" s="201">
        <f t="shared" si="0"/>
        <v>3.2</v>
      </c>
      <c r="K25" s="202">
        <f t="shared" si="1"/>
        <v>35.200000000000003</v>
      </c>
      <c r="L25" s="151"/>
      <c r="M25" s="201">
        <v>16</v>
      </c>
      <c r="N25" s="201">
        <f t="shared" si="2"/>
        <v>46.451612903225808</v>
      </c>
      <c r="O25" s="201">
        <f t="shared" si="3"/>
        <v>11.251612903225805</v>
      </c>
      <c r="P25" s="197">
        <f t="shared" si="4"/>
        <v>0.45161290322580649</v>
      </c>
    </row>
    <row r="26" spans="1:16">
      <c r="A26" s="212" t="s">
        <v>153</v>
      </c>
      <c r="B26" s="192" t="s">
        <v>190</v>
      </c>
      <c r="C26" s="192" t="s">
        <v>171</v>
      </c>
      <c r="D26" s="193" t="s">
        <v>125</v>
      </c>
      <c r="E26" s="194" t="s">
        <v>128</v>
      </c>
      <c r="F26" s="195">
        <v>3</v>
      </c>
      <c r="G26" s="195">
        <v>5</v>
      </c>
      <c r="H26" s="195">
        <v>6</v>
      </c>
      <c r="I26" s="195">
        <v>14</v>
      </c>
      <c r="J26" s="195">
        <f t="shared" si="0"/>
        <v>1.4000000000000001</v>
      </c>
      <c r="K26" s="196">
        <f t="shared" si="1"/>
        <v>15.4</v>
      </c>
      <c r="L26" s="151"/>
      <c r="M26" s="195">
        <v>7</v>
      </c>
      <c r="N26" s="195">
        <f t="shared" si="2"/>
        <v>20.322580645161288</v>
      </c>
      <c r="O26" s="195">
        <f t="shared" si="3"/>
        <v>4.9225806451612879</v>
      </c>
      <c r="P26" s="197">
        <f t="shared" si="4"/>
        <v>0.45161290322580633</v>
      </c>
    </row>
    <row r="27" spans="1:16">
      <c r="A27" s="213" t="s">
        <v>152</v>
      </c>
      <c r="B27" s="198" t="s">
        <v>186</v>
      </c>
      <c r="C27" s="198" t="s">
        <v>187</v>
      </c>
      <c r="D27" s="199" t="s">
        <v>108</v>
      </c>
      <c r="E27" s="200" t="s">
        <v>110</v>
      </c>
      <c r="F27" s="201">
        <v>13</v>
      </c>
      <c r="G27" s="201">
        <v>15</v>
      </c>
      <c r="H27" s="201">
        <v>19</v>
      </c>
      <c r="I27" s="201">
        <v>47</v>
      </c>
      <c r="J27" s="201">
        <f t="shared" si="0"/>
        <v>4.7</v>
      </c>
      <c r="K27" s="202">
        <f t="shared" si="1"/>
        <v>51.7</v>
      </c>
      <c r="L27" s="151"/>
      <c r="M27" s="201">
        <v>23</v>
      </c>
      <c r="N27" s="201">
        <f t="shared" si="2"/>
        <v>66.774193548387103</v>
      </c>
      <c r="O27" s="201">
        <f t="shared" si="3"/>
        <v>15.0741935483871</v>
      </c>
      <c r="P27" s="197">
        <f t="shared" si="4"/>
        <v>0.4207275223061086</v>
      </c>
    </row>
    <row r="28" spans="1:16">
      <c r="A28" s="213" t="s">
        <v>152</v>
      </c>
      <c r="B28" s="198" t="s">
        <v>189</v>
      </c>
      <c r="C28" s="198" t="s">
        <v>188</v>
      </c>
      <c r="D28" s="199" t="s">
        <v>119</v>
      </c>
      <c r="E28" s="200" t="s">
        <v>121</v>
      </c>
      <c r="F28" s="201">
        <v>7</v>
      </c>
      <c r="G28" s="201">
        <v>7</v>
      </c>
      <c r="H28" s="201">
        <v>9</v>
      </c>
      <c r="I28" s="201">
        <v>23</v>
      </c>
      <c r="J28" s="201">
        <f t="shared" si="0"/>
        <v>2.3000000000000003</v>
      </c>
      <c r="K28" s="202">
        <f t="shared" si="1"/>
        <v>25.3</v>
      </c>
      <c r="L28" s="151"/>
      <c r="M28" s="201">
        <v>11</v>
      </c>
      <c r="N28" s="201">
        <f t="shared" si="2"/>
        <v>31.935483870967744</v>
      </c>
      <c r="O28" s="201">
        <f t="shared" si="3"/>
        <v>6.6354838709677431</v>
      </c>
      <c r="P28" s="197">
        <f t="shared" si="4"/>
        <v>0.38849929873772798</v>
      </c>
    </row>
    <row r="29" spans="1:16">
      <c r="A29" s="214" t="s">
        <v>151</v>
      </c>
      <c r="B29" s="203" t="s">
        <v>163</v>
      </c>
      <c r="C29" s="203" t="s">
        <v>171</v>
      </c>
      <c r="D29" s="204" t="s">
        <v>136</v>
      </c>
      <c r="E29" s="205" t="s">
        <v>139</v>
      </c>
      <c r="F29" s="206">
        <v>12</v>
      </c>
      <c r="G29" s="206">
        <v>10</v>
      </c>
      <c r="H29" s="206">
        <v>12</v>
      </c>
      <c r="I29" s="206">
        <v>34</v>
      </c>
      <c r="J29" s="206">
        <f t="shared" si="0"/>
        <v>3.4000000000000004</v>
      </c>
      <c r="K29" s="207">
        <f t="shared" si="1"/>
        <v>37.4</v>
      </c>
      <c r="L29" s="151"/>
      <c r="M29" s="206">
        <v>16</v>
      </c>
      <c r="N29" s="206">
        <f t="shared" si="2"/>
        <v>46.451612903225808</v>
      </c>
      <c r="O29" s="206">
        <f t="shared" si="3"/>
        <v>9.0516129032258092</v>
      </c>
      <c r="P29" s="197">
        <f t="shared" si="4"/>
        <v>0.36622390891840612</v>
      </c>
    </row>
    <row r="30" spans="1:16">
      <c r="A30" s="213" t="s">
        <v>152</v>
      </c>
      <c r="B30" s="198" t="s">
        <v>184</v>
      </c>
      <c r="C30" s="198" t="s">
        <v>185</v>
      </c>
      <c r="D30" s="199" t="s">
        <v>93</v>
      </c>
      <c r="E30" s="200" t="s">
        <v>94</v>
      </c>
      <c r="F30" s="201">
        <v>14</v>
      </c>
      <c r="G30" s="201">
        <v>15</v>
      </c>
      <c r="H30" s="201">
        <v>11</v>
      </c>
      <c r="I30" s="201">
        <v>40</v>
      </c>
      <c r="J30" s="201">
        <f t="shared" si="0"/>
        <v>4</v>
      </c>
      <c r="K30" s="202">
        <f t="shared" si="1"/>
        <v>44</v>
      </c>
      <c r="L30" s="151"/>
      <c r="M30" s="201">
        <v>18</v>
      </c>
      <c r="N30" s="201">
        <f t="shared" si="2"/>
        <v>52.258064516129039</v>
      </c>
      <c r="O30" s="201">
        <f t="shared" si="3"/>
        <v>8.2580645161290391</v>
      </c>
      <c r="P30" s="197">
        <f t="shared" si="4"/>
        <v>0.30645161290322598</v>
      </c>
    </row>
    <row r="31" spans="1:16">
      <c r="A31" s="212" t="s">
        <v>153</v>
      </c>
      <c r="B31" s="192" t="s">
        <v>167</v>
      </c>
      <c r="C31" s="192" t="s">
        <v>174</v>
      </c>
      <c r="D31" s="193" t="s">
        <v>132</v>
      </c>
      <c r="E31" s="194" t="s">
        <v>133</v>
      </c>
      <c r="F31" s="195">
        <v>5</v>
      </c>
      <c r="G31" s="195">
        <v>9</v>
      </c>
      <c r="H31" s="195">
        <v>15</v>
      </c>
      <c r="I31" s="195">
        <v>29</v>
      </c>
      <c r="J31" s="195">
        <f t="shared" si="0"/>
        <v>2.9000000000000004</v>
      </c>
      <c r="K31" s="196">
        <f t="shared" si="1"/>
        <v>31.9</v>
      </c>
      <c r="L31" s="151"/>
      <c r="M31" s="195">
        <v>13</v>
      </c>
      <c r="N31" s="195">
        <f t="shared" si="2"/>
        <v>37.741935483870968</v>
      </c>
      <c r="O31" s="195">
        <f t="shared" si="3"/>
        <v>5.8419354838709694</v>
      </c>
      <c r="P31" s="197">
        <f t="shared" si="4"/>
        <v>0.30144605116796441</v>
      </c>
    </row>
    <row r="32" spans="1:16">
      <c r="A32" s="214" t="s">
        <v>151</v>
      </c>
      <c r="B32" s="203" t="s">
        <v>155</v>
      </c>
      <c r="C32" s="203" t="s">
        <v>171</v>
      </c>
      <c r="D32" s="204" t="s">
        <v>9</v>
      </c>
      <c r="E32" s="205" t="s">
        <v>15</v>
      </c>
      <c r="F32" s="206">
        <v>12</v>
      </c>
      <c r="G32" s="206">
        <v>11</v>
      </c>
      <c r="H32" s="206">
        <v>20</v>
      </c>
      <c r="I32" s="206">
        <v>43</v>
      </c>
      <c r="J32" s="206">
        <f t="shared" si="0"/>
        <v>4.3</v>
      </c>
      <c r="K32" s="207">
        <f t="shared" si="1"/>
        <v>47.3</v>
      </c>
      <c r="L32" s="151"/>
      <c r="M32" s="206">
        <v>19</v>
      </c>
      <c r="N32" s="206">
        <f t="shared" si="2"/>
        <v>55.161290322580648</v>
      </c>
      <c r="O32" s="206">
        <f t="shared" si="3"/>
        <v>7.8612903225806505</v>
      </c>
      <c r="P32" s="197">
        <f t="shared" si="4"/>
        <v>0.28282070517629415</v>
      </c>
    </row>
    <row r="33" spans="1:16">
      <c r="A33" s="212" t="s">
        <v>153</v>
      </c>
      <c r="B33" s="192" t="s">
        <v>157</v>
      </c>
      <c r="C33" s="192" t="s">
        <v>171</v>
      </c>
      <c r="D33" s="193" t="s">
        <v>113</v>
      </c>
      <c r="E33" s="194" t="s">
        <v>117</v>
      </c>
      <c r="F33" s="195">
        <v>8</v>
      </c>
      <c r="G33" s="195">
        <v>4</v>
      </c>
      <c r="H33" s="195">
        <v>4</v>
      </c>
      <c r="I33" s="195">
        <v>16</v>
      </c>
      <c r="J33" s="195">
        <f t="shared" si="0"/>
        <v>1.6</v>
      </c>
      <c r="K33" s="196">
        <f t="shared" si="1"/>
        <v>17.600000000000001</v>
      </c>
      <c r="L33" s="151"/>
      <c r="M33" s="195">
        <v>7</v>
      </c>
      <c r="N33" s="195">
        <f t="shared" si="2"/>
        <v>20.322580645161288</v>
      </c>
      <c r="O33" s="195">
        <f t="shared" si="3"/>
        <v>2.7225806451612868</v>
      </c>
      <c r="P33" s="197">
        <f t="shared" si="4"/>
        <v>0.27016129032258052</v>
      </c>
    </row>
    <row r="34" spans="1:16">
      <c r="A34" s="214" t="s">
        <v>151</v>
      </c>
      <c r="B34" s="203" t="s">
        <v>156</v>
      </c>
      <c r="C34" s="203" t="s">
        <v>173</v>
      </c>
      <c r="D34" s="204" t="s">
        <v>32</v>
      </c>
      <c r="E34" s="205" t="s">
        <v>35</v>
      </c>
      <c r="F34" s="206">
        <v>8</v>
      </c>
      <c r="G34" s="206">
        <v>9</v>
      </c>
      <c r="H34" s="206">
        <v>9</v>
      </c>
      <c r="I34" s="206">
        <v>26</v>
      </c>
      <c r="J34" s="206">
        <f t="shared" si="0"/>
        <v>2.6</v>
      </c>
      <c r="K34" s="207">
        <f t="shared" si="1"/>
        <v>28.6</v>
      </c>
      <c r="L34" s="151"/>
      <c r="M34" s="206">
        <v>11</v>
      </c>
      <c r="N34" s="206">
        <f t="shared" si="2"/>
        <v>31.935483870967744</v>
      </c>
      <c r="O34" s="206">
        <f t="shared" si="3"/>
        <v>3.3354838709677423</v>
      </c>
      <c r="P34" s="197">
        <f t="shared" si="4"/>
        <v>0.22828784119106707</v>
      </c>
    </row>
    <row r="35" spans="1:16">
      <c r="A35" s="214" t="s">
        <v>151</v>
      </c>
      <c r="B35" s="203" t="s">
        <v>162</v>
      </c>
      <c r="C35" s="203" t="s">
        <v>178</v>
      </c>
      <c r="D35" s="204" t="s">
        <v>62</v>
      </c>
      <c r="E35" s="205" t="s">
        <v>65</v>
      </c>
      <c r="F35" s="206">
        <v>34</v>
      </c>
      <c r="G35" s="206">
        <v>28</v>
      </c>
      <c r="H35" s="206">
        <v>42</v>
      </c>
      <c r="I35" s="206">
        <v>104</v>
      </c>
      <c r="J35" s="206">
        <f t="shared" si="0"/>
        <v>10.4</v>
      </c>
      <c r="K35" s="207">
        <f t="shared" si="1"/>
        <v>114.4</v>
      </c>
      <c r="L35" s="151"/>
      <c r="M35" s="206">
        <v>43</v>
      </c>
      <c r="N35" s="206">
        <f t="shared" si="2"/>
        <v>124.83870967741936</v>
      </c>
      <c r="O35" s="206">
        <f t="shared" si="3"/>
        <v>10.438709677419354</v>
      </c>
      <c r="P35" s="197">
        <f t="shared" si="4"/>
        <v>0.2003722084367246</v>
      </c>
    </row>
    <row r="36" spans="1:16">
      <c r="A36" s="213" t="s">
        <v>152</v>
      </c>
      <c r="B36" s="198" t="s">
        <v>186</v>
      </c>
      <c r="C36" s="198" t="s">
        <v>187</v>
      </c>
      <c r="D36" s="199" t="s">
        <v>108</v>
      </c>
      <c r="E36" s="200" t="s">
        <v>111</v>
      </c>
      <c r="F36" s="201">
        <v>6</v>
      </c>
      <c r="G36" s="201">
        <v>13</v>
      </c>
      <c r="H36" s="201">
        <v>20</v>
      </c>
      <c r="I36" s="201">
        <v>39</v>
      </c>
      <c r="J36" s="201">
        <f t="shared" si="0"/>
        <v>3.9000000000000004</v>
      </c>
      <c r="K36" s="202">
        <f t="shared" si="1"/>
        <v>42.9</v>
      </c>
      <c r="L36" s="151"/>
      <c r="M36" s="201">
        <v>16</v>
      </c>
      <c r="N36" s="201">
        <f t="shared" si="2"/>
        <v>46.451612903225808</v>
      </c>
      <c r="O36" s="201">
        <f t="shared" si="3"/>
        <v>3.5516129032258092</v>
      </c>
      <c r="P36" s="197">
        <f t="shared" si="4"/>
        <v>0.19106699751861045</v>
      </c>
    </row>
    <row r="37" spans="1:16">
      <c r="A37" s="214" t="s">
        <v>151</v>
      </c>
      <c r="B37" s="203" t="s">
        <v>160</v>
      </c>
      <c r="C37" s="203" t="s">
        <v>177</v>
      </c>
      <c r="D37" s="204" t="s">
        <v>44</v>
      </c>
      <c r="E37" s="205" t="s">
        <v>45</v>
      </c>
      <c r="F37" s="206">
        <v>25</v>
      </c>
      <c r="G37" s="206">
        <v>34</v>
      </c>
      <c r="H37" s="206">
        <v>46</v>
      </c>
      <c r="I37" s="206">
        <v>105</v>
      </c>
      <c r="J37" s="206">
        <f t="shared" ref="J37:J68" si="5">SUM(I37*0.1)</f>
        <v>10.5</v>
      </c>
      <c r="K37" s="207">
        <f t="shared" ref="K37:K68" si="6">SUM(I37+J37)</f>
        <v>115.5</v>
      </c>
      <c r="L37" s="151"/>
      <c r="M37" s="206">
        <v>43</v>
      </c>
      <c r="N37" s="206">
        <f t="shared" ref="N37:N68" si="7">SUM((M37/31)*90)</f>
        <v>124.83870967741936</v>
      </c>
      <c r="O37" s="206">
        <f t="shared" ref="O37:O68" si="8">SUM(N37-K37)</f>
        <v>9.3387096774193594</v>
      </c>
      <c r="P37" s="197">
        <f t="shared" ref="P37:P68" si="9">SUM(N37-I37)/I37</f>
        <v>0.18894009216589866</v>
      </c>
    </row>
    <row r="38" spans="1:16">
      <c r="A38" s="214" t="s">
        <v>151</v>
      </c>
      <c r="B38" s="203" t="s">
        <v>156</v>
      </c>
      <c r="C38" s="203" t="s">
        <v>173</v>
      </c>
      <c r="D38" s="204" t="s">
        <v>32</v>
      </c>
      <c r="E38" s="205" t="s">
        <v>33</v>
      </c>
      <c r="F38" s="206">
        <v>9</v>
      </c>
      <c r="G38" s="206">
        <v>14</v>
      </c>
      <c r="H38" s="206">
        <v>9</v>
      </c>
      <c r="I38" s="206">
        <v>32</v>
      </c>
      <c r="J38" s="206">
        <f t="shared" si="5"/>
        <v>3.2</v>
      </c>
      <c r="K38" s="207">
        <f t="shared" si="6"/>
        <v>35.200000000000003</v>
      </c>
      <c r="L38" s="151"/>
      <c r="M38" s="206">
        <v>13</v>
      </c>
      <c r="N38" s="206">
        <f t="shared" si="7"/>
        <v>37.741935483870968</v>
      </c>
      <c r="O38" s="206">
        <f t="shared" si="8"/>
        <v>2.5419354838709651</v>
      </c>
      <c r="P38" s="197">
        <f t="shared" si="9"/>
        <v>0.17943548387096775</v>
      </c>
    </row>
    <row r="39" spans="1:16">
      <c r="A39" s="214" t="s">
        <v>151</v>
      </c>
      <c r="B39" s="203" t="s">
        <v>162</v>
      </c>
      <c r="C39" s="203" t="s">
        <v>178</v>
      </c>
      <c r="D39" s="204" t="s">
        <v>62</v>
      </c>
      <c r="E39" s="205" t="s">
        <v>67</v>
      </c>
      <c r="F39" s="206">
        <v>9</v>
      </c>
      <c r="G39" s="206">
        <v>13</v>
      </c>
      <c r="H39" s="206">
        <v>15</v>
      </c>
      <c r="I39" s="206">
        <v>37</v>
      </c>
      <c r="J39" s="206">
        <f t="shared" si="5"/>
        <v>3.7</v>
      </c>
      <c r="K39" s="207">
        <f t="shared" si="6"/>
        <v>40.700000000000003</v>
      </c>
      <c r="L39" s="151"/>
      <c r="M39" s="206">
        <v>15</v>
      </c>
      <c r="N39" s="206">
        <f t="shared" si="7"/>
        <v>43.548387096774192</v>
      </c>
      <c r="O39" s="206">
        <f t="shared" si="8"/>
        <v>2.8483870967741893</v>
      </c>
      <c r="P39" s="197">
        <f t="shared" si="9"/>
        <v>0.17698343504795114</v>
      </c>
    </row>
    <row r="40" spans="1:16">
      <c r="A40" s="213" t="s">
        <v>152</v>
      </c>
      <c r="B40" s="198" t="s">
        <v>169</v>
      </c>
      <c r="C40" s="198" t="s">
        <v>175</v>
      </c>
      <c r="D40" s="199" t="s">
        <v>194</v>
      </c>
      <c r="E40" s="200" t="s">
        <v>42</v>
      </c>
      <c r="F40" s="201">
        <v>14</v>
      </c>
      <c r="G40" s="201">
        <v>20</v>
      </c>
      <c r="H40" s="201">
        <v>23</v>
      </c>
      <c r="I40" s="201">
        <v>57</v>
      </c>
      <c r="J40" s="201">
        <f t="shared" si="5"/>
        <v>5.7</v>
      </c>
      <c r="K40" s="202">
        <f t="shared" si="6"/>
        <v>62.7</v>
      </c>
      <c r="L40" s="151"/>
      <c r="M40" s="201">
        <v>23</v>
      </c>
      <c r="N40" s="201">
        <f t="shared" si="7"/>
        <v>66.774193548387103</v>
      </c>
      <c r="O40" s="201">
        <f t="shared" si="8"/>
        <v>4.0741935483871003</v>
      </c>
      <c r="P40" s="197">
        <f t="shared" si="9"/>
        <v>0.17147707979626498</v>
      </c>
    </row>
    <row r="41" spans="1:16">
      <c r="A41" s="214" t="s">
        <v>151</v>
      </c>
      <c r="B41" s="203" t="s">
        <v>155</v>
      </c>
      <c r="C41" s="203" t="s">
        <v>171</v>
      </c>
      <c r="D41" s="204" t="s">
        <v>9</v>
      </c>
      <c r="E41" s="205" t="s">
        <v>18</v>
      </c>
      <c r="F41" s="206">
        <v>10</v>
      </c>
      <c r="G41" s="206">
        <v>4</v>
      </c>
      <c r="H41" s="206">
        <v>9</v>
      </c>
      <c r="I41" s="206">
        <v>23</v>
      </c>
      <c r="J41" s="206">
        <f t="shared" si="5"/>
        <v>2.3000000000000003</v>
      </c>
      <c r="K41" s="207">
        <f t="shared" si="6"/>
        <v>25.3</v>
      </c>
      <c r="L41" s="151"/>
      <c r="M41" s="206">
        <v>9</v>
      </c>
      <c r="N41" s="206">
        <f t="shared" si="7"/>
        <v>26.12903225806452</v>
      </c>
      <c r="O41" s="206">
        <f t="shared" si="8"/>
        <v>0.82903225806451886</v>
      </c>
      <c r="P41" s="197">
        <f t="shared" si="9"/>
        <v>0.13604488078541391</v>
      </c>
    </row>
    <row r="42" spans="1:16">
      <c r="A42" s="213" t="s">
        <v>152</v>
      </c>
      <c r="B42" s="198" t="s">
        <v>166</v>
      </c>
      <c r="C42" s="198" t="s">
        <v>172</v>
      </c>
      <c r="D42" s="199" t="s">
        <v>19</v>
      </c>
      <c r="E42" s="200" t="s">
        <v>20</v>
      </c>
      <c r="F42" s="201">
        <v>12</v>
      </c>
      <c r="G42" s="201">
        <v>12</v>
      </c>
      <c r="H42" s="201">
        <v>12</v>
      </c>
      <c r="I42" s="201">
        <v>36</v>
      </c>
      <c r="J42" s="201">
        <f t="shared" si="5"/>
        <v>3.6</v>
      </c>
      <c r="K42" s="202">
        <f t="shared" si="6"/>
        <v>39.6</v>
      </c>
      <c r="L42" s="151"/>
      <c r="M42" s="201">
        <v>14</v>
      </c>
      <c r="N42" s="201">
        <f t="shared" si="7"/>
        <v>40.645161290322577</v>
      </c>
      <c r="O42" s="201">
        <f t="shared" si="8"/>
        <v>1.0451612903225751</v>
      </c>
      <c r="P42" s="197">
        <f t="shared" si="9"/>
        <v>0.12903225806451601</v>
      </c>
    </row>
    <row r="43" spans="1:16">
      <c r="A43" s="214" t="s">
        <v>151</v>
      </c>
      <c r="B43" s="203" t="s">
        <v>156</v>
      </c>
      <c r="C43" s="203" t="s">
        <v>173</v>
      </c>
      <c r="D43" s="204" t="s">
        <v>32</v>
      </c>
      <c r="E43" s="205" t="s">
        <v>34</v>
      </c>
      <c r="F43" s="206">
        <v>14</v>
      </c>
      <c r="G43" s="206">
        <v>8</v>
      </c>
      <c r="H43" s="206">
        <v>14</v>
      </c>
      <c r="I43" s="206">
        <v>36</v>
      </c>
      <c r="J43" s="206">
        <f t="shared" si="5"/>
        <v>3.6</v>
      </c>
      <c r="K43" s="207">
        <f t="shared" si="6"/>
        <v>39.6</v>
      </c>
      <c r="L43" s="151"/>
      <c r="M43" s="206">
        <v>14</v>
      </c>
      <c r="N43" s="206">
        <f t="shared" si="7"/>
        <v>40.645161290322577</v>
      </c>
      <c r="O43" s="206">
        <f t="shared" si="8"/>
        <v>1.0451612903225751</v>
      </c>
      <c r="P43" s="197">
        <f t="shared" si="9"/>
        <v>0.12903225806451601</v>
      </c>
    </row>
    <row r="44" spans="1:16">
      <c r="A44" s="214" t="s">
        <v>151</v>
      </c>
      <c r="B44" s="203" t="s">
        <v>162</v>
      </c>
      <c r="C44" s="203" t="s">
        <v>178</v>
      </c>
      <c r="D44" s="204" t="s">
        <v>62</v>
      </c>
      <c r="E44" s="205" t="s">
        <v>63</v>
      </c>
      <c r="F44" s="206">
        <v>17</v>
      </c>
      <c r="G44" s="206">
        <v>21</v>
      </c>
      <c r="H44" s="206">
        <v>19</v>
      </c>
      <c r="I44" s="206">
        <v>57</v>
      </c>
      <c r="J44" s="206">
        <f t="shared" si="5"/>
        <v>5.7</v>
      </c>
      <c r="K44" s="207">
        <f t="shared" si="6"/>
        <v>62.7</v>
      </c>
      <c r="L44" s="151"/>
      <c r="M44" s="206">
        <v>22</v>
      </c>
      <c r="N44" s="206">
        <f t="shared" si="7"/>
        <v>63.870967741935488</v>
      </c>
      <c r="O44" s="206">
        <f t="shared" si="8"/>
        <v>1.1709677419354847</v>
      </c>
      <c r="P44" s="197">
        <f t="shared" si="9"/>
        <v>0.12054329371816645</v>
      </c>
    </row>
    <row r="45" spans="1:16">
      <c r="A45" s="214" t="s">
        <v>151</v>
      </c>
      <c r="B45" s="203" t="s">
        <v>180</v>
      </c>
      <c r="C45" s="203" t="s">
        <v>181</v>
      </c>
      <c r="D45" s="204" t="s">
        <v>76</v>
      </c>
      <c r="E45" s="205" t="s">
        <v>77</v>
      </c>
      <c r="F45" s="206">
        <v>35</v>
      </c>
      <c r="G45" s="206">
        <v>28</v>
      </c>
      <c r="H45" s="206">
        <v>39</v>
      </c>
      <c r="I45" s="206">
        <v>102</v>
      </c>
      <c r="J45" s="206">
        <f t="shared" si="5"/>
        <v>10.200000000000001</v>
      </c>
      <c r="K45" s="207">
        <f t="shared" si="6"/>
        <v>112.2</v>
      </c>
      <c r="L45" s="151"/>
      <c r="M45" s="206">
        <v>39</v>
      </c>
      <c r="N45" s="206">
        <f t="shared" si="7"/>
        <v>113.2258064516129</v>
      </c>
      <c r="O45" s="206">
        <f t="shared" si="8"/>
        <v>1.025806451612894</v>
      </c>
      <c r="P45" s="197">
        <f t="shared" si="9"/>
        <v>0.11005692599620487</v>
      </c>
    </row>
    <row r="46" spans="1:16">
      <c r="A46" s="212" t="s">
        <v>153</v>
      </c>
      <c r="B46" s="192" t="s">
        <v>190</v>
      </c>
      <c r="C46" s="192" t="s">
        <v>171</v>
      </c>
      <c r="D46" s="193" t="s">
        <v>125</v>
      </c>
      <c r="E46" s="194" t="s">
        <v>126</v>
      </c>
      <c r="F46" s="195">
        <v>32</v>
      </c>
      <c r="G46" s="195">
        <v>15</v>
      </c>
      <c r="H46" s="195">
        <v>29</v>
      </c>
      <c r="I46" s="195">
        <v>76</v>
      </c>
      <c r="J46" s="195">
        <f t="shared" si="5"/>
        <v>7.6000000000000005</v>
      </c>
      <c r="K46" s="196">
        <f t="shared" si="6"/>
        <v>83.6</v>
      </c>
      <c r="L46" s="151"/>
      <c r="M46" s="195">
        <v>29</v>
      </c>
      <c r="N46" s="195">
        <f t="shared" si="7"/>
        <v>84.193548387096769</v>
      </c>
      <c r="O46" s="195">
        <f t="shared" si="8"/>
        <v>0.59354838709677438</v>
      </c>
      <c r="P46" s="197">
        <f t="shared" si="9"/>
        <v>0.10780984719864169</v>
      </c>
    </row>
    <row r="47" spans="1:16">
      <c r="A47" s="213" t="s">
        <v>152</v>
      </c>
      <c r="B47" s="198" t="s">
        <v>184</v>
      </c>
      <c r="C47" s="198" t="s">
        <v>185</v>
      </c>
      <c r="D47" s="199" t="s">
        <v>53</v>
      </c>
      <c r="E47" s="200" t="s">
        <v>55</v>
      </c>
      <c r="F47" s="201">
        <v>16</v>
      </c>
      <c r="G47" s="201">
        <v>5</v>
      </c>
      <c r="H47" s="201">
        <v>3</v>
      </c>
      <c r="I47" s="201">
        <v>24</v>
      </c>
      <c r="J47" s="201">
        <f t="shared" si="5"/>
        <v>2.4000000000000004</v>
      </c>
      <c r="K47" s="202">
        <f t="shared" si="6"/>
        <v>26.4</v>
      </c>
      <c r="L47" s="151"/>
      <c r="M47" s="201">
        <v>9</v>
      </c>
      <c r="N47" s="201">
        <f t="shared" si="7"/>
        <v>26.12903225806452</v>
      </c>
      <c r="O47" s="201">
        <f t="shared" si="8"/>
        <v>-0.27096774193547901</v>
      </c>
      <c r="P47" s="197">
        <f t="shared" si="9"/>
        <v>8.8709677419354982E-2</v>
      </c>
    </row>
    <row r="48" spans="1:16">
      <c r="A48" s="214" t="s">
        <v>151</v>
      </c>
      <c r="B48" s="203" t="s">
        <v>180</v>
      </c>
      <c r="C48" s="203" t="s">
        <v>181</v>
      </c>
      <c r="D48" s="204" t="s">
        <v>49</v>
      </c>
      <c r="E48" s="205" t="s">
        <v>51</v>
      </c>
      <c r="F48" s="206">
        <v>3</v>
      </c>
      <c r="G48" s="206">
        <v>2</v>
      </c>
      <c r="H48" s="206">
        <v>3</v>
      </c>
      <c r="I48" s="206">
        <v>8</v>
      </c>
      <c r="J48" s="206">
        <f t="shared" si="5"/>
        <v>0.8</v>
      </c>
      <c r="K48" s="207">
        <f t="shared" si="6"/>
        <v>8.8000000000000007</v>
      </c>
      <c r="L48" s="151"/>
      <c r="M48" s="206">
        <v>3</v>
      </c>
      <c r="N48" s="206">
        <f t="shared" si="7"/>
        <v>8.7096774193548381</v>
      </c>
      <c r="O48" s="206">
        <f t="shared" si="8"/>
        <v>-9.0322580645162631E-2</v>
      </c>
      <c r="P48" s="197">
        <f t="shared" si="9"/>
        <v>8.870967741935476E-2</v>
      </c>
    </row>
    <row r="49" spans="1:16">
      <c r="A49" s="214" t="s">
        <v>151</v>
      </c>
      <c r="B49" s="203" t="s">
        <v>161</v>
      </c>
      <c r="C49" s="203" t="s">
        <v>179</v>
      </c>
      <c r="D49" s="204" t="s">
        <v>70</v>
      </c>
      <c r="E49" s="205" t="s">
        <v>74</v>
      </c>
      <c r="F49" s="206">
        <v>31</v>
      </c>
      <c r="G49" s="206">
        <v>20</v>
      </c>
      <c r="H49" s="206">
        <v>30</v>
      </c>
      <c r="I49" s="206">
        <v>81</v>
      </c>
      <c r="J49" s="206">
        <f t="shared" si="5"/>
        <v>8.1</v>
      </c>
      <c r="K49" s="207">
        <f t="shared" si="6"/>
        <v>89.1</v>
      </c>
      <c r="L49" s="151"/>
      <c r="M49" s="206">
        <v>30</v>
      </c>
      <c r="N49" s="206">
        <f t="shared" si="7"/>
        <v>87.096774193548384</v>
      </c>
      <c r="O49" s="206">
        <f t="shared" si="8"/>
        <v>-2.00322580645161</v>
      </c>
      <c r="P49" s="197">
        <f t="shared" si="9"/>
        <v>7.5268817204301036E-2</v>
      </c>
    </row>
    <row r="50" spans="1:16">
      <c r="A50" s="214" t="s">
        <v>151</v>
      </c>
      <c r="B50" s="203" t="s">
        <v>163</v>
      </c>
      <c r="C50" s="203" t="s">
        <v>171</v>
      </c>
      <c r="D50" s="204" t="s">
        <v>136</v>
      </c>
      <c r="E50" s="205" t="s">
        <v>138</v>
      </c>
      <c r="F50" s="206">
        <v>23</v>
      </c>
      <c r="G50" s="206">
        <v>13</v>
      </c>
      <c r="H50" s="206">
        <v>10</v>
      </c>
      <c r="I50" s="206">
        <v>46</v>
      </c>
      <c r="J50" s="206">
        <f t="shared" si="5"/>
        <v>4.6000000000000005</v>
      </c>
      <c r="K50" s="207">
        <f t="shared" si="6"/>
        <v>50.6</v>
      </c>
      <c r="L50" s="151"/>
      <c r="M50" s="206">
        <v>17</v>
      </c>
      <c r="N50" s="206">
        <f t="shared" si="7"/>
        <v>49.354838709677416</v>
      </c>
      <c r="O50" s="206">
        <f t="shared" si="8"/>
        <v>-1.245161290322585</v>
      </c>
      <c r="P50" s="197">
        <f t="shared" si="9"/>
        <v>7.2931276297335132E-2</v>
      </c>
    </row>
    <row r="51" spans="1:16">
      <c r="A51" s="213" t="s">
        <v>152</v>
      </c>
      <c r="B51" s="198" t="s">
        <v>166</v>
      </c>
      <c r="C51" s="198" t="s">
        <v>172</v>
      </c>
      <c r="D51" s="199" t="s">
        <v>19</v>
      </c>
      <c r="E51" s="200" t="s">
        <v>22</v>
      </c>
      <c r="F51" s="201">
        <v>12</v>
      </c>
      <c r="G51" s="201">
        <v>13</v>
      </c>
      <c r="H51" s="201">
        <v>13</v>
      </c>
      <c r="I51" s="201">
        <v>38</v>
      </c>
      <c r="J51" s="201">
        <f t="shared" si="5"/>
        <v>3.8000000000000003</v>
      </c>
      <c r="K51" s="202">
        <f t="shared" si="6"/>
        <v>41.8</v>
      </c>
      <c r="L51" s="151"/>
      <c r="M51" s="201">
        <v>14</v>
      </c>
      <c r="N51" s="201">
        <f t="shared" si="7"/>
        <v>40.645161290322577</v>
      </c>
      <c r="O51" s="201">
        <f t="shared" si="8"/>
        <v>-1.1548387096774206</v>
      </c>
      <c r="P51" s="197">
        <f t="shared" si="9"/>
        <v>6.9609507640067805E-2</v>
      </c>
    </row>
    <row r="52" spans="1:16">
      <c r="A52" s="214" t="s">
        <v>151</v>
      </c>
      <c r="B52" s="203" t="s">
        <v>160</v>
      </c>
      <c r="C52" s="203" t="s">
        <v>177</v>
      </c>
      <c r="D52" s="204" t="s">
        <v>44</v>
      </c>
      <c r="E52" s="209" t="s">
        <v>203</v>
      </c>
      <c r="F52" s="206">
        <v>58</v>
      </c>
      <c r="G52" s="206">
        <v>42</v>
      </c>
      <c r="H52" s="206">
        <v>59</v>
      </c>
      <c r="I52" s="206">
        <v>159</v>
      </c>
      <c r="J52" s="206">
        <f t="shared" si="5"/>
        <v>15.9</v>
      </c>
      <c r="K52" s="207">
        <f t="shared" si="6"/>
        <v>174.9</v>
      </c>
      <c r="L52" s="151"/>
      <c r="M52" s="206">
        <v>58</v>
      </c>
      <c r="N52" s="206">
        <f t="shared" si="7"/>
        <v>168.38709677419354</v>
      </c>
      <c r="O52" s="206">
        <f t="shared" si="8"/>
        <v>-6.5129032258064683</v>
      </c>
      <c r="P52" s="197">
        <f t="shared" si="9"/>
        <v>5.9038344491783253E-2</v>
      </c>
    </row>
    <row r="53" spans="1:16">
      <c r="A53" s="213" t="s">
        <v>152</v>
      </c>
      <c r="B53" s="198" t="s">
        <v>169</v>
      </c>
      <c r="C53" s="198" t="s">
        <v>175</v>
      </c>
      <c r="D53" s="199" t="s">
        <v>194</v>
      </c>
      <c r="E53" s="200" t="s">
        <v>40</v>
      </c>
      <c r="F53" s="201">
        <v>47</v>
      </c>
      <c r="G53" s="201">
        <v>37</v>
      </c>
      <c r="H53" s="201">
        <v>38</v>
      </c>
      <c r="I53" s="201">
        <v>122</v>
      </c>
      <c r="J53" s="201">
        <f t="shared" si="5"/>
        <v>12.200000000000001</v>
      </c>
      <c r="K53" s="202">
        <f t="shared" si="6"/>
        <v>134.19999999999999</v>
      </c>
      <c r="L53" s="151"/>
      <c r="M53" s="201">
        <v>44</v>
      </c>
      <c r="N53" s="201">
        <f t="shared" si="7"/>
        <v>127.74193548387098</v>
      </c>
      <c r="O53" s="201">
        <f t="shared" si="8"/>
        <v>-6.4580645161290136</v>
      </c>
      <c r="P53" s="197">
        <f t="shared" si="9"/>
        <v>4.7065044949762089E-2</v>
      </c>
    </row>
    <row r="54" spans="1:16">
      <c r="A54" s="214" t="s">
        <v>151</v>
      </c>
      <c r="B54" s="203" t="s">
        <v>155</v>
      </c>
      <c r="C54" s="203" t="s">
        <v>171</v>
      </c>
      <c r="D54" s="204" t="s">
        <v>9</v>
      </c>
      <c r="E54" s="208" t="s">
        <v>214</v>
      </c>
      <c r="F54" s="206">
        <v>17</v>
      </c>
      <c r="G54" s="206">
        <v>12</v>
      </c>
      <c r="H54" s="206">
        <v>19</v>
      </c>
      <c r="I54" s="206">
        <v>48</v>
      </c>
      <c r="J54" s="206">
        <f t="shared" si="5"/>
        <v>4.8000000000000007</v>
      </c>
      <c r="K54" s="207">
        <f t="shared" si="6"/>
        <v>52.8</v>
      </c>
      <c r="L54" s="151"/>
      <c r="M54" s="206">
        <v>17</v>
      </c>
      <c r="N54" s="206">
        <f t="shared" si="7"/>
        <v>49.354838709677416</v>
      </c>
      <c r="O54" s="206">
        <f t="shared" si="8"/>
        <v>-3.4451612903225808</v>
      </c>
      <c r="P54" s="197">
        <f t="shared" si="9"/>
        <v>2.822580645161284E-2</v>
      </c>
    </row>
    <row r="55" spans="1:16">
      <c r="A55" s="214" t="s">
        <v>151</v>
      </c>
      <c r="B55" s="203" t="s">
        <v>162</v>
      </c>
      <c r="C55" s="203" t="s">
        <v>178</v>
      </c>
      <c r="D55" s="204" t="s">
        <v>62</v>
      </c>
      <c r="E55" s="205" t="s">
        <v>64</v>
      </c>
      <c r="F55" s="206">
        <v>19</v>
      </c>
      <c r="G55" s="206">
        <v>12</v>
      </c>
      <c r="H55" s="206">
        <v>20</v>
      </c>
      <c r="I55" s="206">
        <v>51</v>
      </c>
      <c r="J55" s="206">
        <f t="shared" si="5"/>
        <v>5.1000000000000005</v>
      </c>
      <c r="K55" s="207">
        <f t="shared" si="6"/>
        <v>56.1</v>
      </c>
      <c r="L55" s="151"/>
      <c r="M55" s="206">
        <v>18</v>
      </c>
      <c r="N55" s="206">
        <f t="shared" si="7"/>
        <v>52.258064516129039</v>
      </c>
      <c r="O55" s="206">
        <f t="shared" si="8"/>
        <v>-3.8419354838709623</v>
      </c>
      <c r="P55" s="197">
        <f t="shared" si="9"/>
        <v>2.4667931688804687E-2</v>
      </c>
    </row>
    <row r="56" spans="1:16">
      <c r="A56" s="214" t="s">
        <v>151</v>
      </c>
      <c r="B56" s="203" t="s">
        <v>161</v>
      </c>
      <c r="C56" s="203" t="s">
        <v>179</v>
      </c>
      <c r="D56" s="204" t="s">
        <v>70</v>
      </c>
      <c r="E56" s="205" t="s">
        <v>72</v>
      </c>
      <c r="F56" s="206">
        <v>23</v>
      </c>
      <c r="G56" s="206">
        <v>15</v>
      </c>
      <c r="H56" s="206">
        <v>16</v>
      </c>
      <c r="I56" s="206">
        <v>54</v>
      </c>
      <c r="J56" s="206">
        <f t="shared" si="5"/>
        <v>5.4</v>
      </c>
      <c r="K56" s="207">
        <f t="shared" si="6"/>
        <v>59.4</v>
      </c>
      <c r="L56" s="151"/>
      <c r="M56" s="206">
        <v>19</v>
      </c>
      <c r="N56" s="206">
        <f t="shared" si="7"/>
        <v>55.161290322580648</v>
      </c>
      <c r="O56" s="206">
        <f t="shared" si="8"/>
        <v>-4.2387096774193509</v>
      </c>
      <c r="P56" s="197">
        <f t="shared" si="9"/>
        <v>2.1505376344086068E-2</v>
      </c>
    </row>
    <row r="57" spans="1:16">
      <c r="A57" s="214" t="s">
        <v>151</v>
      </c>
      <c r="B57" s="203" t="s">
        <v>155</v>
      </c>
      <c r="C57" s="203" t="s">
        <v>171</v>
      </c>
      <c r="D57" s="204" t="s">
        <v>9</v>
      </c>
      <c r="E57" s="205" t="s">
        <v>12</v>
      </c>
      <c r="F57" s="206">
        <v>24</v>
      </c>
      <c r="G57" s="206">
        <v>16</v>
      </c>
      <c r="H57" s="206">
        <v>18</v>
      </c>
      <c r="I57" s="206">
        <v>58</v>
      </c>
      <c r="J57" s="206">
        <f t="shared" si="5"/>
        <v>5.8000000000000007</v>
      </c>
      <c r="K57" s="207">
        <f t="shared" si="6"/>
        <v>63.8</v>
      </c>
      <c r="L57" s="151"/>
      <c r="M57" s="206">
        <v>20</v>
      </c>
      <c r="N57" s="206">
        <f t="shared" si="7"/>
        <v>58.064516129032256</v>
      </c>
      <c r="O57" s="206">
        <f t="shared" si="8"/>
        <v>-5.7354838709677409</v>
      </c>
      <c r="P57" s="197">
        <f t="shared" si="9"/>
        <v>1.1123470522802798E-3</v>
      </c>
    </row>
    <row r="58" spans="1:16">
      <c r="A58" s="213" t="s">
        <v>152</v>
      </c>
      <c r="B58" s="198" t="s">
        <v>184</v>
      </c>
      <c r="C58" s="198" t="s">
        <v>185</v>
      </c>
      <c r="D58" s="199" t="s">
        <v>93</v>
      </c>
      <c r="E58" s="200" t="s">
        <v>97</v>
      </c>
      <c r="F58" s="201">
        <v>15</v>
      </c>
      <c r="G58" s="201">
        <v>13</v>
      </c>
      <c r="H58" s="201">
        <v>16</v>
      </c>
      <c r="I58" s="201">
        <v>44</v>
      </c>
      <c r="J58" s="201">
        <f t="shared" si="5"/>
        <v>4.4000000000000004</v>
      </c>
      <c r="K58" s="202">
        <f t="shared" si="6"/>
        <v>48.4</v>
      </c>
      <c r="L58" s="151"/>
      <c r="M58" s="201">
        <v>15</v>
      </c>
      <c r="N58" s="201">
        <f t="shared" si="7"/>
        <v>43.548387096774192</v>
      </c>
      <c r="O58" s="201">
        <f t="shared" si="8"/>
        <v>-4.8516129032258064</v>
      </c>
      <c r="P58" s="197">
        <f t="shared" si="9"/>
        <v>-1.0263929618768359E-2</v>
      </c>
    </row>
    <row r="59" spans="1:16">
      <c r="A59" s="213" t="s">
        <v>152</v>
      </c>
      <c r="B59" s="198" t="s">
        <v>166</v>
      </c>
      <c r="C59" s="198" t="s">
        <v>172</v>
      </c>
      <c r="D59" s="199" t="s">
        <v>19</v>
      </c>
      <c r="E59" s="200" t="s">
        <v>21</v>
      </c>
      <c r="F59" s="201">
        <v>14</v>
      </c>
      <c r="G59" s="201">
        <v>11</v>
      </c>
      <c r="H59" s="201">
        <v>8</v>
      </c>
      <c r="I59" s="201">
        <v>33</v>
      </c>
      <c r="J59" s="201">
        <f t="shared" si="5"/>
        <v>3.3000000000000003</v>
      </c>
      <c r="K59" s="202">
        <f t="shared" si="6"/>
        <v>36.299999999999997</v>
      </c>
      <c r="L59" s="151"/>
      <c r="M59" s="201">
        <v>11</v>
      </c>
      <c r="N59" s="201">
        <f t="shared" si="7"/>
        <v>31.935483870967744</v>
      </c>
      <c r="O59" s="201">
        <f t="shared" si="8"/>
        <v>-4.3645161290322534</v>
      </c>
      <c r="P59" s="197">
        <f t="shared" si="9"/>
        <v>-3.2258064516128976E-2</v>
      </c>
    </row>
    <row r="60" spans="1:16">
      <c r="A60" s="213" t="s">
        <v>152</v>
      </c>
      <c r="B60" s="198" t="s">
        <v>166</v>
      </c>
      <c r="C60" s="198" t="s">
        <v>172</v>
      </c>
      <c r="D60" s="199" t="s">
        <v>19</v>
      </c>
      <c r="E60" s="200" t="s">
        <v>23</v>
      </c>
      <c r="F60" s="201">
        <v>14</v>
      </c>
      <c r="G60" s="201">
        <v>9</v>
      </c>
      <c r="H60" s="201">
        <v>10</v>
      </c>
      <c r="I60" s="201">
        <v>33</v>
      </c>
      <c r="J60" s="201">
        <f t="shared" si="5"/>
        <v>3.3000000000000003</v>
      </c>
      <c r="K60" s="202">
        <f t="shared" si="6"/>
        <v>36.299999999999997</v>
      </c>
      <c r="L60" s="151"/>
      <c r="M60" s="201">
        <v>11</v>
      </c>
      <c r="N60" s="201">
        <f t="shared" si="7"/>
        <v>31.935483870967744</v>
      </c>
      <c r="O60" s="201">
        <f t="shared" si="8"/>
        <v>-4.3645161290322534</v>
      </c>
      <c r="P60" s="197">
        <f t="shared" si="9"/>
        <v>-3.2258064516128976E-2</v>
      </c>
    </row>
    <row r="61" spans="1:16">
      <c r="A61" s="213" t="s">
        <v>152</v>
      </c>
      <c r="B61" s="198" t="s">
        <v>189</v>
      </c>
      <c r="C61" s="198" t="s">
        <v>188</v>
      </c>
      <c r="D61" s="199" t="s">
        <v>119</v>
      </c>
      <c r="E61" s="200" t="s">
        <v>120</v>
      </c>
      <c r="F61" s="201">
        <v>6</v>
      </c>
      <c r="G61" s="201">
        <v>6</v>
      </c>
      <c r="H61" s="201">
        <v>12</v>
      </c>
      <c r="I61" s="201">
        <v>24</v>
      </c>
      <c r="J61" s="201">
        <f t="shared" si="5"/>
        <v>2.4000000000000004</v>
      </c>
      <c r="K61" s="202">
        <f t="shared" si="6"/>
        <v>26.4</v>
      </c>
      <c r="L61" s="151"/>
      <c r="M61" s="201">
        <v>8</v>
      </c>
      <c r="N61" s="201">
        <f t="shared" si="7"/>
        <v>23.225806451612904</v>
      </c>
      <c r="O61" s="201">
        <f t="shared" si="8"/>
        <v>-3.1741935483870947</v>
      </c>
      <c r="P61" s="197">
        <f t="shared" si="9"/>
        <v>-3.2258064516129004E-2</v>
      </c>
    </row>
    <row r="62" spans="1:16">
      <c r="A62" s="213" t="s">
        <v>152</v>
      </c>
      <c r="B62" s="198" t="s">
        <v>169</v>
      </c>
      <c r="C62" s="198" t="s">
        <v>175</v>
      </c>
      <c r="D62" s="199" t="s">
        <v>194</v>
      </c>
      <c r="E62" s="200" t="s">
        <v>38</v>
      </c>
      <c r="F62" s="201">
        <v>19</v>
      </c>
      <c r="G62" s="201">
        <v>15</v>
      </c>
      <c r="H62" s="201">
        <v>17</v>
      </c>
      <c r="I62" s="201">
        <v>51</v>
      </c>
      <c r="J62" s="201">
        <f t="shared" si="5"/>
        <v>5.1000000000000005</v>
      </c>
      <c r="K62" s="202">
        <f t="shared" si="6"/>
        <v>56.1</v>
      </c>
      <c r="L62" s="151"/>
      <c r="M62" s="201">
        <v>17</v>
      </c>
      <c r="N62" s="201">
        <f t="shared" si="7"/>
        <v>49.354838709677416</v>
      </c>
      <c r="O62" s="201">
        <f t="shared" si="8"/>
        <v>-6.745161290322585</v>
      </c>
      <c r="P62" s="197">
        <f t="shared" si="9"/>
        <v>-3.2258064516129094E-2</v>
      </c>
    </row>
    <row r="63" spans="1:16">
      <c r="A63" s="214" t="s">
        <v>151</v>
      </c>
      <c r="B63" s="203" t="s">
        <v>160</v>
      </c>
      <c r="C63" s="203" t="s">
        <v>177</v>
      </c>
      <c r="D63" s="204" t="s">
        <v>44</v>
      </c>
      <c r="E63" s="205" t="s">
        <v>46</v>
      </c>
      <c r="F63" s="206">
        <v>47</v>
      </c>
      <c r="G63" s="206">
        <v>74</v>
      </c>
      <c r="H63" s="206">
        <v>61</v>
      </c>
      <c r="I63" s="206">
        <v>182</v>
      </c>
      <c r="J63" s="206">
        <f t="shared" si="5"/>
        <v>18.2</v>
      </c>
      <c r="K63" s="207">
        <f t="shared" si="6"/>
        <v>200.2</v>
      </c>
      <c r="L63" s="151"/>
      <c r="M63" s="206">
        <v>59</v>
      </c>
      <c r="N63" s="206">
        <f t="shared" si="7"/>
        <v>171.29032258064518</v>
      </c>
      <c r="O63" s="206">
        <f t="shared" si="8"/>
        <v>-28.909677419354807</v>
      </c>
      <c r="P63" s="197">
        <f t="shared" si="9"/>
        <v>-5.8844381425026474E-2</v>
      </c>
    </row>
    <row r="64" spans="1:16">
      <c r="A64" s="214" t="s">
        <v>151</v>
      </c>
      <c r="B64" s="203" t="s">
        <v>180</v>
      </c>
      <c r="C64" s="203" t="s">
        <v>181</v>
      </c>
      <c r="D64" s="204" t="s">
        <v>76</v>
      </c>
      <c r="E64" s="205" t="s">
        <v>81</v>
      </c>
      <c r="F64" s="206">
        <v>37</v>
      </c>
      <c r="G64" s="206">
        <v>35</v>
      </c>
      <c r="H64" s="206">
        <v>59</v>
      </c>
      <c r="I64" s="206">
        <v>131</v>
      </c>
      <c r="J64" s="206">
        <f t="shared" si="5"/>
        <v>13.100000000000001</v>
      </c>
      <c r="K64" s="207">
        <f t="shared" si="6"/>
        <v>144.1</v>
      </c>
      <c r="L64" s="151"/>
      <c r="M64" s="206">
        <v>42</v>
      </c>
      <c r="N64" s="206">
        <f t="shared" si="7"/>
        <v>121.93548387096773</v>
      </c>
      <c r="O64" s="206">
        <f t="shared" si="8"/>
        <v>-22.164516129032265</v>
      </c>
      <c r="P64" s="197">
        <f t="shared" si="9"/>
        <v>-6.9194779610933357E-2</v>
      </c>
    </row>
    <row r="65" spans="1:16">
      <c r="A65" s="214" t="s">
        <v>151</v>
      </c>
      <c r="B65" s="203" t="s">
        <v>162</v>
      </c>
      <c r="C65" s="203" t="s">
        <v>178</v>
      </c>
      <c r="D65" s="204" t="s">
        <v>62</v>
      </c>
      <c r="E65" s="205" t="s">
        <v>66</v>
      </c>
      <c r="F65" s="206">
        <v>60</v>
      </c>
      <c r="G65" s="206">
        <v>69</v>
      </c>
      <c r="H65" s="206">
        <v>80</v>
      </c>
      <c r="I65" s="206">
        <v>209</v>
      </c>
      <c r="J65" s="206">
        <f t="shared" si="5"/>
        <v>20.900000000000002</v>
      </c>
      <c r="K65" s="207">
        <f t="shared" si="6"/>
        <v>229.9</v>
      </c>
      <c r="L65" s="151"/>
      <c r="M65" s="206">
        <v>66</v>
      </c>
      <c r="N65" s="206">
        <f t="shared" si="7"/>
        <v>191.61290322580643</v>
      </c>
      <c r="O65" s="206">
        <f t="shared" si="8"/>
        <v>-38.287096774193571</v>
      </c>
      <c r="P65" s="197">
        <f t="shared" si="9"/>
        <v>-8.3191850594227582E-2</v>
      </c>
    </row>
    <row r="66" spans="1:16">
      <c r="A66" s="214" t="s">
        <v>151</v>
      </c>
      <c r="B66" s="203" t="s">
        <v>155</v>
      </c>
      <c r="C66" s="203" t="s">
        <v>171</v>
      </c>
      <c r="D66" s="204" t="s">
        <v>9</v>
      </c>
      <c r="E66" s="205" t="s">
        <v>14</v>
      </c>
      <c r="F66" s="206">
        <v>37</v>
      </c>
      <c r="G66" s="206">
        <v>20</v>
      </c>
      <c r="H66" s="206">
        <v>26</v>
      </c>
      <c r="I66" s="206">
        <v>83</v>
      </c>
      <c r="J66" s="206">
        <f t="shared" si="5"/>
        <v>8.3000000000000007</v>
      </c>
      <c r="K66" s="207">
        <f t="shared" si="6"/>
        <v>91.3</v>
      </c>
      <c r="L66" s="151"/>
      <c r="M66" s="206">
        <v>26</v>
      </c>
      <c r="N66" s="206">
        <f t="shared" si="7"/>
        <v>75.483870967741936</v>
      </c>
      <c r="O66" s="206">
        <f t="shared" si="8"/>
        <v>-15.816129032258061</v>
      </c>
      <c r="P66" s="197">
        <f t="shared" si="9"/>
        <v>-9.0555771472988725E-2</v>
      </c>
    </row>
    <row r="67" spans="1:16">
      <c r="A67" s="213" t="s">
        <v>152</v>
      </c>
      <c r="B67" s="198" t="s">
        <v>169</v>
      </c>
      <c r="C67" s="198" t="s">
        <v>175</v>
      </c>
      <c r="D67" s="199" t="s">
        <v>194</v>
      </c>
      <c r="E67" s="200" t="s">
        <v>39</v>
      </c>
      <c r="F67" s="201">
        <v>10</v>
      </c>
      <c r="G67" s="201">
        <v>10</v>
      </c>
      <c r="H67" s="201">
        <v>12</v>
      </c>
      <c r="I67" s="201">
        <v>32</v>
      </c>
      <c r="J67" s="201">
        <f t="shared" si="5"/>
        <v>3.2</v>
      </c>
      <c r="K67" s="202">
        <f t="shared" si="6"/>
        <v>35.200000000000003</v>
      </c>
      <c r="L67" s="151"/>
      <c r="M67" s="201">
        <v>10</v>
      </c>
      <c r="N67" s="201">
        <f t="shared" si="7"/>
        <v>29.032258064516128</v>
      </c>
      <c r="O67" s="201">
        <f t="shared" si="8"/>
        <v>-6.1677419354838747</v>
      </c>
      <c r="P67" s="197">
        <f t="shared" si="9"/>
        <v>-9.2741935483870996E-2</v>
      </c>
    </row>
    <row r="68" spans="1:16">
      <c r="A68" s="214" t="s">
        <v>151</v>
      </c>
      <c r="B68" s="203" t="s">
        <v>180</v>
      </c>
      <c r="C68" s="203" t="s">
        <v>181</v>
      </c>
      <c r="D68" s="204" t="s">
        <v>76</v>
      </c>
      <c r="E68" s="205" t="s">
        <v>80</v>
      </c>
      <c r="F68" s="206">
        <v>22</v>
      </c>
      <c r="G68" s="206">
        <v>20</v>
      </c>
      <c r="H68" s="206">
        <v>16</v>
      </c>
      <c r="I68" s="206">
        <v>58</v>
      </c>
      <c r="J68" s="206">
        <f t="shared" si="5"/>
        <v>5.8000000000000007</v>
      </c>
      <c r="K68" s="207">
        <f t="shared" si="6"/>
        <v>63.8</v>
      </c>
      <c r="L68" s="151"/>
      <c r="M68" s="206">
        <v>18</v>
      </c>
      <c r="N68" s="206">
        <f t="shared" si="7"/>
        <v>52.258064516129039</v>
      </c>
      <c r="O68" s="206">
        <f t="shared" si="8"/>
        <v>-11.541935483870958</v>
      </c>
      <c r="P68" s="197">
        <f t="shared" si="9"/>
        <v>-9.8998887652947606E-2</v>
      </c>
    </row>
    <row r="69" spans="1:16">
      <c r="A69" s="213" t="s">
        <v>152</v>
      </c>
      <c r="B69" s="198" t="s">
        <v>166</v>
      </c>
      <c r="C69" s="198" t="s">
        <v>172</v>
      </c>
      <c r="D69" s="199" t="s">
        <v>19</v>
      </c>
      <c r="E69" s="200" t="s">
        <v>26</v>
      </c>
      <c r="F69" s="201">
        <v>21</v>
      </c>
      <c r="G69" s="201">
        <v>16</v>
      </c>
      <c r="H69" s="201">
        <v>15</v>
      </c>
      <c r="I69" s="201">
        <v>52</v>
      </c>
      <c r="J69" s="201">
        <f t="shared" ref="J69:J100" si="10">SUM(I69*0.1)</f>
        <v>5.2</v>
      </c>
      <c r="K69" s="202">
        <f t="shared" ref="K69:K100" si="11">SUM(I69+J69)</f>
        <v>57.2</v>
      </c>
      <c r="L69" s="151"/>
      <c r="M69" s="201">
        <v>16</v>
      </c>
      <c r="N69" s="201">
        <f t="shared" ref="N69:N100" si="12">SUM((M69/31)*90)</f>
        <v>46.451612903225808</v>
      </c>
      <c r="O69" s="201">
        <f t="shared" ref="O69:O100" si="13">SUM(N69-K69)</f>
        <v>-10.748387096774195</v>
      </c>
      <c r="P69" s="197">
        <f t="shared" ref="P69:P100" si="14">SUM(N69-I69)/I69</f>
        <v>-0.10669975186104216</v>
      </c>
    </row>
    <row r="70" spans="1:16">
      <c r="A70" s="212" t="s">
        <v>153</v>
      </c>
      <c r="B70" s="192" t="s">
        <v>190</v>
      </c>
      <c r="C70" s="192" t="s">
        <v>171</v>
      </c>
      <c r="D70" s="193" t="s">
        <v>125</v>
      </c>
      <c r="E70" s="194" t="s">
        <v>129</v>
      </c>
      <c r="F70" s="195">
        <v>19</v>
      </c>
      <c r="G70" s="195">
        <v>16</v>
      </c>
      <c r="H70" s="195">
        <v>17</v>
      </c>
      <c r="I70" s="195">
        <v>52</v>
      </c>
      <c r="J70" s="195">
        <f t="shared" si="10"/>
        <v>5.2</v>
      </c>
      <c r="K70" s="196">
        <f t="shared" si="11"/>
        <v>57.2</v>
      </c>
      <c r="L70" s="151"/>
      <c r="M70" s="195">
        <v>16</v>
      </c>
      <c r="N70" s="195">
        <f t="shared" si="12"/>
        <v>46.451612903225808</v>
      </c>
      <c r="O70" s="195">
        <f t="shared" si="13"/>
        <v>-10.748387096774195</v>
      </c>
      <c r="P70" s="197">
        <f t="shared" si="14"/>
        <v>-0.10669975186104216</v>
      </c>
    </row>
    <row r="71" spans="1:16">
      <c r="A71" s="213" t="s">
        <v>152</v>
      </c>
      <c r="B71" s="198" t="s">
        <v>169</v>
      </c>
      <c r="C71" s="198" t="s">
        <v>175</v>
      </c>
      <c r="D71" s="199" t="s">
        <v>194</v>
      </c>
      <c r="E71" s="200" t="s">
        <v>43</v>
      </c>
      <c r="F71" s="201">
        <v>32</v>
      </c>
      <c r="G71" s="201">
        <v>35</v>
      </c>
      <c r="H71" s="201">
        <v>45</v>
      </c>
      <c r="I71" s="201">
        <v>112</v>
      </c>
      <c r="J71" s="201">
        <f t="shared" si="10"/>
        <v>11.200000000000001</v>
      </c>
      <c r="K71" s="202">
        <f t="shared" si="11"/>
        <v>123.2</v>
      </c>
      <c r="L71" s="151"/>
      <c r="M71" s="201">
        <v>34</v>
      </c>
      <c r="N71" s="201">
        <f t="shared" si="12"/>
        <v>98.709677419354833</v>
      </c>
      <c r="O71" s="201">
        <f t="shared" si="13"/>
        <v>-24.49032258064517</v>
      </c>
      <c r="P71" s="197">
        <f t="shared" si="14"/>
        <v>-0.11866359447004614</v>
      </c>
    </row>
    <row r="72" spans="1:16">
      <c r="A72" s="214" t="s">
        <v>151</v>
      </c>
      <c r="B72" s="203" t="s">
        <v>155</v>
      </c>
      <c r="C72" s="203" t="s">
        <v>171</v>
      </c>
      <c r="D72" s="204" t="s">
        <v>9</v>
      </c>
      <c r="E72" s="205" t="s">
        <v>17</v>
      </c>
      <c r="F72" s="206">
        <v>2</v>
      </c>
      <c r="G72" s="206">
        <v>2</v>
      </c>
      <c r="H72" s="206">
        <v>6</v>
      </c>
      <c r="I72" s="206">
        <v>10</v>
      </c>
      <c r="J72" s="206">
        <f t="shared" si="10"/>
        <v>1</v>
      </c>
      <c r="K72" s="207">
        <f t="shared" si="11"/>
        <v>11</v>
      </c>
      <c r="L72" s="151"/>
      <c r="M72" s="206">
        <v>3</v>
      </c>
      <c r="N72" s="206">
        <f t="shared" si="12"/>
        <v>8.7096774193548381</v>
      </c>
      <c r="O72" s="206">
        <f t="shared" si="13"/>
        <v>-2.2903225806451619</v>
      </c>
      <c r="P72" s="197">
        <f t="shared" si="14"/>
        <v>-0.12903225806451618</v>
      </c>
    </row>
    <row r="73" spans="1:16">
      <c r="A73" s="213" t="s">
        <v>152</v>
      </c>
      <c r="B73" s="198" t="s">
        <v>184</v>
      </c>
      <c r="C73" s="198" t="s">
        <v>185</v>
      </c>
      <c r="D73" s="199" t="s">
        <v>53</v>
      </c>
      <c r="E73" s="200" t="s">
        <v>54</v>
      </c>
      <c r="F73" s="201">
        <v>2</v>
      </c>
      <c r="G73" s="201">
        <v>5</v>
      </c>
      <c r="H73" s="201">
        <v>3</v>
      </c>
      <c r="I73" s="201">
        <v>10</v>
      </c>
      <c r="J73" s="201">
        <f t="shared" si="10"/>
        <v>1</v>
      </c>
      <c r="K73" s="202">
        <f t="shared" si="11"/>
        <v>11</v>
      </c>
      <c r="L73" s="151"/>
      <c r="M73" s="201">
        <v>3</v>
      </c>
      <c r="N73" s="201">
        <f t="shared" si="12"/>
        <v>8.7096774193548381</v>
      </c>
      <c r="O73" s="201">
        <f t="shared" si="13"/>
        <v>-2.2903225806451619</v>
      </c>
      <c r="P73" s="197">
        <f t="shared" si="14"/>
        <v>-0.12903225806451618</v>
      </c>
    </row>
    <row r="74" spans="1:16">
      <c r="A74" s="213" t="s">
        <v>152</v>
      </c>
      <c r="B74" s="198" t="s">
        <v>189</v>
      </c>
      <c r="C74" s="198" t="s">
        <v>188</v>
      </c>
      <c r="D74" s="199" t="s">
        <v>119</v>
      </c>
      <c r="E74" s="200" t="s">
        <v>124</v>
      </c>
      <c r="F74" s="201">
        <v>6</v>
      </c>
      <c r="G74" s="201">
        <v>5</v>
      </c>
      <c r="H74" s="201">
        <v>9</v>
      </c>
      <c r="I74" s="201">
        <v>20</v>
      </c>
      <c r="J74" s="201">
        <f t="shared" si="10"/>
        <v>2</v>
      </c>
      <c r="K74" s="202">
        <f t="shared" si="11"/>
        <v>22</v>
      </c>
      <c r="L74" s="151"/>
      <c r="M74" s="201">
        <v>6</v>
      </c>
      <c r="N74" s="201">
        <f t="shared" si="12"/>
        <v>17.419354838709676</v>
      </c>
      <c r="O74" s="201">
        <f t="shared" si="13"/>
        <v>-4.5806451612903238</v>
      </c>
      <c r="P74" s="197">
        <f t="shared" si="14"/>
        <v>-0.12903225806451618</v>
      </c>
    </row>
    <row r="75" spans="1:16">
      <c r="A75" s="214" t="s">
        <v>151</v>
      </c>
      <c r="B75" s="203" t="s">
        <v>156</v>
      </c>
      <c r="C75" s="203" t="s">
        <v>173</v>
      </c>
      <c r="D75" s="204" t="s">
        <v>32</v>
      </c>
      <c r="E75" s="205" t="s">
        <v>36</v>
      </c>
      <c r="F75" s="206">
        <v>56</v>
      </c>
      <c r="G75" s="206">
        <v>71</v>
      </c>
      <c r="H75" s="206">
        <v>57</v>
      </c>
      <c r="I75" s="206">
        <v>184</v>
      </c>
      <c r="J75" s="206">
        <f t="shared" si="10"/>
        <v>18.400000000000002</v>
      </c>
      <c r="K75" s="207">
        <f t="shared" si="11"/>
        <v>202.4</v>
      </c>
      <c r="L75" s="151"/>
      <c r="M75" s="206">
        <v>55</v>
      </c>
      <c r="N75" s="206">
        <f t="shared" si="12"/>
        <v>159.67741935483872</v>
      </c>
      <c r="O75" s="206">
        <f t="shared" si="13"/>
        <v>-42.722580645161287</v>
      </c>
      <c r="P75" s="197">
        <f t="shared" si="14"/>
        <v>-0.13218793828892</v>
      </c>
    </row>
    <row r="76" spans="1:16">
      <c r="A76" s="214" t="s">
        <v>151</v>
      </c>
      <c r="B76" s="203" t="s">
        <v>161</v>
      </c>
      <c r="C76" s="203" t="s">
        <v>179</v>
      </c>
      <c r="D76" s="204" t="s">
        <v>70</v>
      </c>
      <c r="E76" s="205" t="s">
        <v>75</v>
      </c>
      <c r="F76" s="206">
        <v>24</v>
      </c>
      <c r="G76" s="206">
        <v>22</v>
      </c>
      <c r="H76" s="206">
        <v>21</v>
      </c>
      <c r="I76" s="206">
        <v>67</v>
      </c>
      <c r="J76" s="206">
        <f t="shared" si="10"/>
        <v>6.7</v>
      </c>
      <c r="K76" s="207">
        <f t="shared" si="11"/>
        <v>73.7</v>
      </c>
      <c r="L76" s="151"/>
      <c r="M76" s="206">
        <v>20</v>
      </c>
      <c r="N76" s="206">
        <f t="shared" si="12"/>
        <v>58.064516129032256</v>
      </c>
      <c r="O76" s="206">
        <f t="shared" si="13"/>
        <v>-15.635483870967747</v>
      </c>
      <c r="P76" s="197">
        <f t="shared" si="14"/>
        <v>-0.13336543090996633</v>
      </c>
    </row>
    <row r="77" spans="1:16">
      <c r="A77" s="213" t="s">
        <v>152</v>
      </c>
      <c r="B77" s="198" t="s">
        <v>159</v>
      </c>
      <c r="C77" s="198" t="s">
        <v>183</v>
      </c>
      <c r="D77" s="199" t="s">
        <v>88</v>
      </c>
      <c r="E77" s="200" t="s">
        <v>92</v>
      </c>
      <c r="F77" s="201">
        <v>37</v>
      </c>
      <c r="G77" s="201">
        <v>49</v>
      </c>
      <c r="H77" s="201">
        <v>55</v>
      </c>
      <c r="I77" s="201">
        <v>141</v>
      </c>
      <c r="J77" s="201">
        <f t="shared" si="10"/>
        <v>14.100000000000001</v>
      </c>
      <c r="K77" s="202">
        <f t="shared" si="11"/>
        <v>155.1</v>
      </c>
      <c r="L77" s="151"/>
      <c r="M77" s="201">
        <v>42</v>
      </c>
      <c r="N77" s="201">
        <f t="shared" si="12"/>
        <v>121.93548387096773</v>
      </c>
      <c r="O77" s="201">
        <f t="shared" si="13"/>
        <v>-33.164516129032265</v>
      </c>
      <c r="P77" s="197">
        <f t="shared" si="14"/>
        <v>-0.13520933424845583</v>
      </c>
    </row>
    <row r="78" spans="1:16">
      <c r="A78" s="213" t="s">
        <v>152</v>
      </c>
      <c r="B78" s="198" t="s">
        <v>184</v>
      </c>
      <c r="C78" s="198" t="s">
        <v>185</v>
      </c>
      <c r="D78" s="199" t="s">
        <v>93</v>
      </c>
      <c r="E78" s="200" t="s">
        <v>96</v>
      </c>
      <c r="F78" s="201">
        <v>9</v>
      </c>
      <c r="G78" s="201">
        <v>6</v>
      </c>
      <c r="H78" s="201">
        <v>9</v>
      </c>
      <c r="I78" s="201">
        <v>24</v>
      </c>
      <c r="J78" s="201">
        <f t="shared" si="10"/>
        <v>2.4000000000000004</v>
      </c>
      <c r="K78" s="202">
        <f t="shared" si="11"/>
        <v>26.4</v>
      </c>
      <c r="L78" s="151"/>
      <c r="M78" s="201">
        <v>7</v>
      </c>
      <c r="N78" s="201">
        <f t="shared" si="12"/>
        <v>20.322580645161288</v>
      </c>
      <c r="O78" s="201">
        <f t="shared" si="13"/>
        <v>-6.0774193548387103</v>
      </c>
      <c r="P78" s="197">
        <f t="shared" si="14"/>
        <v>-0.15322580645161299</v>
      </c>
    </row>
    <row r="79" spans="1:16">
      <c r="A79" s="212" t="s">
        <v>153</v>
      </c>
      <c r="B79" s="192" t="s">
        <v>157</v>
      </c>
      <c r="C79" s="192" t="s">
        <v>171</v>
      </c>
      <c r="D79" s="193" t="s">
        <v>113</v>
      </c>
      <c r="E79" s="194" t="s">
        <v>114</v>
      </c>
      <c r="F79" s="195">
        <v>2</v>
      </c>
      <c r="G79" s="195">
        <v>3</v>
      </c>
      <c r="H79" s="195">
        <v>2</v>
      </c>
      <c r="I79" s="195">
        <v>7</v>
      </c>
      <c r="J79" s="195">
        <f t="shared" si="10"/>
        <v>0.70000000000000007</v>
      </c>
      <c r="K79" s="196">
        <f t="shared" si="11"/>
        <v>7.7</v>
      </c>
      <c r="L79" s="151"/>
      <c r="M79" s="195">
        <v>2</v>
      </c>
      <c r="N79" s="195">
        <f t="shared" si="12"/>
        <v>5.806451612903226</v>
      </c>
      <c r="O79" s="195">
        <f t="shared" si="13"/>
        <v>-1.8935483870967742</v>
      </c>
      <c r="P79" s="197">
        <f t="shared" si="14"/>
        <v>-0.1705069124423963</v>
      </c>
    </row>
    <row r="80" spans="1:16">
      <c r="A80" s="214" t="s">
        <v>151</v>
      </c>
      <c r="B80" s="203" t="s">
        <v>161</v>
      </c>
      <c r="C80" s="203" t="s">
        <v>179</v>
      </c>
      <c r="D80" s="204" t="s">
        <v>70</v>
      </c>
      <c r="E80" s="205" t="s">
        <v>73</v>
      </c>
      <c r="F80" s="206">
        <v>17</v>
      </c>
      <c r="G80" s="206">
        <v>17</v>
      </c>
      <c r="H80" s="206">
        <v>19</v>
      </c>
      <c r="I80" s="206">
        <v>53</v>
      </c>
      <c r="J80" s="206">
        <f t="shared" si="10"/>
        <v>5.3000000000000007</v>
      </c>
      <c r="K80" s="207">
        <f t="shared" si="11"/>
        <v>58.3</v>
      </c>
      <c r="L80" s="151"/>
      <c r="M80" s="206">
        <v>15</v>
      </c>
      <c r="N80" s="206">
        <f t="shared" si="12"/>
        <v>43.548387096774192</v>
      </c>
      <c r="O80" s="206">
        <f t="shared" si="13"/>
        <v>-14.751612903225805</v>
      </c>
      <c r="P80" s="197">
        <f t="shared" si="14"/>
        <v>-0.17833231892878881</v>
      </c>
    </row>
    <row r="81" spans="1:16">
      <c r="A81" s="212" t="s">
        <v>153</v>
      </c>
      <c r="B81" s="192" t="s">
        <v>164</v>
      </c>
      <c r="C81" s="192" t="s">
        <v>176</v>
      </c>
      <c r="D81" s="193" t="s">
        <v>82</v>
      </c>
      <c r="E81" s="210" t="s">
        <v>83</v>
      </c>
      <c r="F81" s="195">
        <v>60</v>
      </c>
      <c r="G81" s="195">
        <v>61</v>
      </c>
      <c r="H81" s="195">
        <v>44</v>
      </c>
      <c r="I81" s="195">
        <v>165</v>
      </c>
      <c r="J81" s="195">
        <f t="shared" si="10"/>
        <v>16.5</v>
      </c>
      <c r="K81" s="196">
        <f t="shared" si="11"/>
        <v>181.5</v>
      </c>
      <c r="L81" s="151"/>
      <c r="M81" s="195">
        <v>46</v>
      </c>
      <c r="N81" s="195">
        <f t="shared" si="12"/>
        <v>133.54838709677421</v>
      </c>
      <c r="O81" s="195">
        <f t="shared" si="13"/>
        <v>-47.951612903225794</v>
      </c>
      <c r="P81" s="197">
        <f t="shared" si="14"/>
        <v>-0.19061583577712601</v>
      </c>
    </row>
    <row r="82" spans="1:16">
      <c r="A82" s="212" t="s">
        <v>153</v>
      </c>
      <c r="B82" s="192" t="s">
        <v>167</v>
      </c>
      <c r="C82" s="192" t="s">
        <v>174</v>
      </c>
      <c r="D82" s="193" t="s">
        <v>102</v>
      </c>
      <c r="E82" s="194" t="s">
        <v>104</v>
      </c>
      <c r="F82" s="195">
        <v>10</v>
      </c>
      <c r="G82" s="195">
        <v>12</v>
      </c>
      <c r="H82" s="195">
        <v>11</v>
      </c>
      <c r="I82" s="195">
        <v>33</v>
      </c>
      <c r="J82" s="195">
        <f t="shared" si="10"/>
        <v>3.3000000000000003</v>
      </c>
      <c r="K82" s="196">
        <f t="shared" si="11"/>
        <v>36.299999999999997</v>
      </c>
      <c r="L82" s="151"/>
      <c r="M82" s="195">
        <v>9</v>
      </c>
      <c r="N82" s="195">
        <f t="shared" si="12"/>
        <v>26.12903225806452</v>
      </c>
      <c r="O82" s="195">
        <f t="shared" si="13"/>
        <v>-10.170967741935478</v>
      </c>
      <c r="P82" s="197">
        <f t="shared" si="14"/>
        <v>-0.20821114369501456</v>
      </c>
    </row>
    <row r="83" spans="1:16">
      <c r="A83" s="214" t="s">
        <v>151</v>
      </c>
      <c r="B83" s="203" t="s">
        <v>155</v>
      </c>
      <c r="C83" s="203" t="s">
        <v>171</v>
      </c>
      <c r="D83" s="204" t="s">
        <v>9</v>
      </c>
      <c r="E83" s="205" t="s">
        <v>11</v>
      </c>
      <c r="F83" s="206">
        <v>9</v>
      </c>
      <c r="G83" s="206">
        <v>22</v>
      </c>
      <c r="H83" s="206">
        <v>24</v>
      </c>
      <c r="I83" s="206">
        <v>55</v>
      </c>
      <c r="J83" s="206">
        <f t="shared" si="10"/>
        <v>5.5</v>
      </c>
      <c r="K83" s="207">
        <f t="shared" si="11"/>
        <v>60.5</v>
      </c>
      <c r="L83" s="151"/>
      <c r="M83" s="206">
        <v>15</v>
      </c>
      <c r="N83" s="206">
        <f t="shared" si="12"/>
        <v>43.548387096774192</v>
      </c>
      <c r="O83" s="206">
        <f t="shared" si="13"/>
        <v>-16.951612903225808</v>
      </c>
      <c r="P83" s="197">
        <f t="shared" si="14"/>
        <v>-0.2082111436950147</v>
      </c>
    </row>
    <row r="84" spans="1:16">
      <c r="A84" s="214" t="s">
        <v>151</v>
      </c>
      <c r="B84" s="203" t="s">
        <v>163</v>
      </c>
      <c r="C84" s="203" t="s">
        <v>171</v>
      </c>
      <c r="D84" s="204" t="s">
        <v>136</v>
      </c>
      <c r="E84" s="205" t="s">
        <v>142</v>
      </c>
      <c r="F84" s="206">
        <v>12</v>
      </c>
      <c r="G84" s="206">
        <v>8</v>
      </c>
      <c r="H84" s="206">
        <v>10</v>
      </c>
      <c r="I84" s="206">
        <v>30</v>
      </c>
      <c r="J84" s="206">
        <f t="shared" si="10"/>
        <v>3</v>
      </c>
      <c r="K84" s="207">
        <f t="shared" si="11"/>
        <v>33</v>
      </c>
      <c r="L84" s="151"/>
      <c r="M84" s="206">
        <v>8</v>
      </c>
      <c r="N84" s="206">
        <f t="shared" si="12"/>
        <v>23.225806451612904</v>
      </c>
      <c r="O84" s="206">
        <f t="shared" si="13"/>
        <v>-9.7741935483870961</v>
      </c>
      <c r="P84" s="197">
        <f t="shared" si="14"/>
        <v>-0.22580645161290319</v>
      </c>
    </row>
    <row r="85" spans="1:16">
      <c r="A85" s="213" t="s">
        <v>152</v>
      </c>
      <c r="B85" s="198" t="s">
        <v>166</v>
      </c>
      <c r="C85" s="198" t="s">
        <v>172</v>
      </c>
      <c r="D85" s="199" t="s">
        <v>19</v>
      </c>
      <c r="E85" s="200" t="s">
        <v>27</v>
      </c>
      <c r="F85" s="201">
        <v>18</v>
      </c>
      <c r="G85" s="201">
        <v>13</v>
      </c>
      <c r="H85" s="201">
        <v>18</v>
      </c>
      <c r="I85" s="201">
        <v>49</v>
      </c>
      <c r="J85" s="201">
        <f t="shared" si="10"/>
        <v>4.9000000000000004</v>
      </c>
      <c r="K85" s="202">
        <f t="shared" si="11"/>
        <v>53.9</v>
      </c>
      <c r="L85" s="151"/>
      <c r="M85" s="201">
        <v>13</v>
      </c>
      <c r="N85" s="201">
        <f t="shared" si="12"/>
        <v>37.741935483870968</v>
      </c>
      <c r="O85" s="201">
        <f t="shared" si="13"/>
        <v>-16.158064516129031</v>
      </c>
      <c r="P85" s="197">
        <f t="shared" si="14"/>
        <v>-0.22975641869651087</v>
      </c>
    </row>
    <row r="86" spans="1:16">
      <c r="A86" s="212" t="s">
        <v>153</v>
      </c>
      <c r="B86" s="192" t="s">
        <v>167</v>
      </c>
      <c r="C86" s="192" t="s">
        <v>174</v>
      </c>
      <c r="D86" s="193" t="s">
        <v>102</v>
      </c>
      <c r="E86" s="194" t="s">
        <v>107</v>
      </c>
      <c r="F86" s="195">
        <v>13</v>
      </c>
      <c r="G86" s="195">
        <v>9</v>
      </c>
      <c r="H86" s="195">
        <v>12</v>
      </c>
      <c r="I86" s="195">
        <v>34</v>
      </c>
      <c r="J86" s="195">
        <f t="shared" si="10"/>
        <v>3.4000000000000004</v>
      </c>
      <c r="K86" s="196">
        <f t="shared" si="11"/>
        <v>37.4</v>
      </c>
      <c r="L86" s="151"/>
      <c r="M86" s="195">
        <v>9</v>
      </c>
      <c r="N86" s="195">
        <f t="shared" si="12"/>
        <v>26.12903225806452</v>
      </c>
      <c r="O86" s="195">
        <f t="shared" si="13"/>
        <v>-11.270967741935479</v>
      </c>
      <c r="P86" s="197">
        <f t="shared" si="14"/>
        <v>-0.23149905123339648</v>
      </c>
    </row>
    <row r="87" spans="1:16">
      <c r="A87" s="214" t="s">
        <v>151</v>
      </c>
      <c r="B87" s="203" t="s">
        <v>180</v>
      </c>
      <c r="C87" s="203" t="s">
        <v>181</v>
      </c>
      <c r="D87" s="204" t="s">
        <v>47</v>
      </c>
      <c r="E87" s="211" t="s">
        <v>48</v>
      </c>
      <c r="F87" s="206">
        <v>7</v>
      </c>
      <c r="G87" s="206">
        <v>4</v>
      </c>
      <c r="H87" s="206">
        <v>8</v>
      </c>
      <c r="I87" s="206">
        <v>19</v>
      </c>
      <c r="J87" s="206">
        <f t="shared" si="10"/>
        <v>1.9000000000000001</v>
      </c>
      <c r="K87" s="207">
        <f t="shared" si="11"/>
        <v>20.9</v>
      </c>
      <c r="L87" s="151"/>
      <c r="M87" s="206">
        <v>5</v>
      </c>
      <c r="N87" s="206">
        <f t="shared" si="12"/>
        <v>14.516129032258064</v>
      </c>
      <c r="O87" s="206">
        <f t="shared" si="13"/>
        <v>-6.3838709677419345</v>
      </c>
      <c r="P87" s="197">
        <f t="shared" si="14"/>
        <v>-0.23599320882852295</v>
      </c>
    </row>
    <row r="88" spans="1:16">
      <c r="A88" s="212" t="s">
        <v>153</v>
      </c>
      <c r="B88" s="192" t="s">
        <v>167</v>
      </c>
      <c r="C88" s="192" t="s">
        <v>174</v>
      </c>
      <c r="D88" s="193" t="s">
        <v>102</v>
      </c>
      <c r="E88" s="194" t="s">
        <v>105</v>
      </c>
      <c r="F88" s="195">
        <v>7</v>
      </c>
      <c r="G88" s="195">
        <v>11</v>
      </c>
      <c r="H88" s="195">
        <v>9</v>
      </c>
      <c r="I88" s="195">
        <v>27</v>
      </c>
      <c r="J88" s="195">
        <f t="shared" si="10"/>
        <v>2.7</v>
      </c>
      <c r="K88" s="196">
        <f t="shared" si="11"/>
        <v>29.7</v>
      </c>
      <c r="L88" s="151"/>
      <c r="M88" s="195">
        <v>7</v>
      </c>
      <c r="N88" s="195">
        <f t="shared" si="12"/>
        <v>20.322580645161288</v>
      </c>
      <c r="O88" s="195">
        <f t="shared" si="13"/>
        <v>-9.377419354838711</v>
      </c>
      <c r="P88" s="197">
        <f t="shared" si="14"/>
        <v>-0.24731182795698933</v>
      </c>
    </row>
    <row r="89" spans="1:16">
      <c r="A89" s="213" t="s">
        <v>152</v>
      </c>
      <c r="B89" s="198" t="s">
        <v>166</v>
      </c>
      <c r="C89" s="198" t="s">
        <v>172</v>
      </c>
      <c r="D89" s="199" t="s">
        <v>19</v>
      </c>
      <c r="E89" s="208" t="s">
        <v>208</v>
      </c>
      <c r="F89" s="201">
        <v>4</v>
      </c>
      <c r="G89" s="201">
        <v>4</v>
      </c>
      <c r="H89" s="201">
        <v>8</v>
      </c>
      <c r="I89" s="201">
        <v>16</v>
      </c>
      <c r="J89" s="201">
        <f t="shared" si="10"/>
        <v>1.6</v>
      </c>
      <c r="K89" s="202">
        <f t="shared" si="11"/>
        <v>17.600000000000001</v>
      </c>
      <c r="L89" s="151"/>
      <c r="M89" s="201">
        <v>4</v>
      </c>
      <c r="N89" s="201">
        <f t="shared" si="12"/>
        <v>11.612903225806452</v>
      </c>
      <c r="O89" s="201">
        <f t="shared" si="13"/>
        <v>-5.9870967741935495</v>
      </c>
      <c r="P89" s="197">
        <f t="shared" si="14"/>
        <v>-0.27419354838709675</v>
      </c>
    </row>
    <row r="90" spans="1:16">
      <c r="A90" s="214" t="s">
        <v>151</v>
      </c>
      <c r="B90" s="203" t="s">
        <v>162</v>
      </c>
      <c r="C90" s="203" t="s">
        <v>178</v>
      </c>
      <c r="D90" s="204" t="s">
        <v>62</v>
      </c>
      <c r="E90" s="205" t="s">
        <v>69</v>
      </c>
      <c r="F90" s="206">
        <v>8</v>
      </c>
      <c r="G90" s="206">
        <v>7</v>
      </c>
      <c r="H90" s="206">
        <v>1</v>
      </c>
      <c r="I90" s="206">
        <v>16</v>
      </c>
      <c r="J90" s="206">
        <f t="shared" si="10"/>
        <v>1.6</v>
      </c>
      <c r="K90" s="207">
        <f t="shared" si="11"/>
        <v>17.600000000000001</v>
      </c>
      <c r="L90" s="151"/>
      <c r="M90" s="206">
        <v>4</v>
      </c>
      <c r="N90" s="206">
        <f t="shared" si="12"/>
        <v>11.612903225806452</v>
      </c>
      <c r="O90" s="206">
        <f t="shared" si="13"/>
        <v>-5.9870967741935495</v>
      </c>
      <c r="P90" s="197">
        <f t="shared" si="14"/>
        <v>-0.27419354838709675</v>
      </c>
    </row>
    <row r="91" spans="1:16">
      <c r="A91" s="212" t="s">
        <v>153</v>
      </c>
      <c r="B91" s="192" t="s">
        <v>190</v>
      </c>
      <c r="C91" s="192" t="s">
        <v>171</v>
      </c>
      <c r="D91" s="193" t="s">
        <v>125</v>
      </c>
      <c r="E91" s="194" t="s">
        <v>131</v>
      </c>
      <c r="F91" s="195">
        <v>37</v>
      </c>
      <c r="G91" s="195">
        <v>39</v>
      </c>
      <c r="H91" s="195">
        <v>45</v>
      </c>
      <c r="I91" s="195">
        <v>121</v>
      </c>
      <c r="J91" s="195">
        <f t="shared" si="10"/>
        <v>12.100000000000001</v>
      </c>
      <c r="K91" s="196">
        <f t="shared" si="11"/>
        <v>133.1</v>
      </c>
      <c r="L91" s="151"/>
      <c r="M91" s="195">
        <v>30</v>
      </c>
      <c r="N91" s="195">
        <f t="shared" si="12"/>
        <v>87.096774193548384</v>
      </c>
      <c r="O91" s="195">
        <f t="shared" si="13"/>
        <v>-46.00322580645161</v>
      </c>
      <c r="P91" s="197">
        <f t="shared" si="14"/>
        <v>-0.28019194881364973</v>
      </c>
    </row>
    <row r="92" spans="1:16">
      <c r="A92" s="212" t="s">
        <v>153</v>
      </c>
      <c r="B92" s="192" t="s">
        <v>164</v>
      </c>
      <c r="C92" s="192" t="s">
        <v>176</v>
      </c>
      <c r="D92" s="193" t="s">
        <v>196</v>
      </c>
      <c r="E92" s="210" t="s">
        <v>101</v>
      </c>
      <c r="F92" s="195">
        <v>27</v>
      </c>
      <c r="G92" s="195">
        <v>15</v>
      </c>
      <c r="H92" s="195">
        <v>23</v>
      </c>
      <c r="I92" s="195">
        <v>65</v>
      </c>
      <c r="J92" s="195">
        <f t="shared" si="10"/>
        <v>6.5</v>
      </c>
      <c r="K92" s="196">
        <f t="shared" si="11"/>
        <v>71.5</v>
      </c>
      <c r="L92" s="151"/>
      <c r="M92" s="195">
        <v>16</v>
      </c>
      <c r="N92" s="195">
        <f t="shared" si="12"/>
        <v>46.451612903225808</v>
      </c>
      <c r="O92" s="195">
        <f t="shared" si="13"/>
        <v>-25.048387096774192</v>
      </c>
      <c r="P92" s="197">
        <f t="shared" si="14"/>
        <v>-0.28535980148883372</v>
      </c>
    </row>
    <row r="93" spans="1:16">
      <c r="A93" s="213" t="s">
        <v>152</v>
      </c>
      <c r="B93" s="198" t="s">
        <v>184</v>
      </c>
      <c r="C93" s="200" t="s">
        <v>185</v>
      </c>
      <c r="D93" s="200" t="s">
        <v>205</v>
      </c>
      <c r="E93" s="208" t="s">
        <v>204</v>
      </c>
      <c r="F93" s="201">
        <v>19</v>
      </c>
      <c r="G93" s="201">
        <v>6</v>
      </c>
      <c r="H93" s="201">
        <v>16</v>
      </c>
      <c r="I93" s="201">
        <v>41</v>
      </c>
      <c r="J93" s="201">
        <f t="shared" si="10"/>
        <v>4.1000000000000005</v>
      </c>
      <c r="K93" s="202">
        <f t="shared" si="11"/>
        <v>45.1</v>
      </c>
      <c r="L93" s="151"/>
      <c r="M93" s="201">
        <v>10</v>
      </c>
      <c r="N93" s="201">
        <f t="shared" si="12"/>
        <v>29.032258064516128</v>
      </c>
      <c r="O93" s="201">
        <f t="shared" si="13"/>
        <v>-16.067741935483873</v>
      </c>
      <c r="P93" s="197">
        <f t="shared" si="14"/>
        <v>-0.29189614476789932</v>
      </c>
    </row>
    <row r="94" spans="1:16">
      <c r="A94" s="212" t="s">
        <v>153</v>
      </c>
      <c r="B94" s="192" t="s">
        <v>167</v>
      </c>
      <c r="C94" s="192" t="s">
        <v>174</v>
      </c>
      <c r="D94" s="193" t="s">
        <v>132</v>
      </c>
      <c r="E94" s="194" t="s">
        <v>134</v>
      </c>
      <c r="F94" s="195">
        <v>24</v>
      </c>
      <c r="G94" s="195">
        <v>14</v>
      </c>
      <c r="H94" s="195">
        <v>28</v>
      </c>
      <c r="I94" s="195">
        <v>66</v>
      </c>
      <c r="J94" s="195">
        <f t="shared" si="10"/>
        <v>6.6000000000000005</v>
      </c>
      <c r="K94" s="196">
        <f t="shared" si="11"/>
        <v>72.599999999999994</v>
      </c>
      <c r="L94" s="151"/>
      <c r="M94" s="195">
        <v>16</v>
      </c>
      <c r="N94" s="195">
        <f t="shared" si="12"/>
        <v>46.451612903225808</v>
      </c>
      <c r="O94" s="195">
        <f t="shared" si="13"/>
        <v>-26.148387096774186</v>
      </c>
      <c r="P94" s="197">
        <f t="shared" si="14"/>
        <v>-0.29618768328445744</v>
      </c>
    </row>
    <row r="95" spans="1:16">
      <c r="A95" s="213" t="s">
        <v>152</v>
      </c>
      <c r="B95" s="198" t="s">
        <v>189</v>
      </c>
      <c r="C95" s="198" t="s">
        <v>188</v>
      </c>
      <c r="D95" s="199" t="s">
        <v>119</v>
      </c>
      <c r="E95" s="200" t="s">
        <v>122</v>
      </c>
      <c r="F95" s="201">
        <v>19</v>
      </c>
      <c r="G95" s="201">
        <v>20</v>
      </c>
      <c r="H95" s="201">
        <v>27</v>
      </c>
      <c r="I95" s="201">
        <v>66</v>
      </c>
      <c r="J95" s="201">
        <f t="shared" si="10"/>
        <v>6.6000000000000005</v>
      </c>
      <c r="K95" s="202">
        <f t="shared" si="11"/>
        <v>72.599999999999994</v>
      </c>
      <c r="L95" s="151"/>
      <c r="M95" s="201">
        <v>16</v>
      </c>
      <c r="N95" s="201">
        <f t="shared" si="12"/>
        <v>46.451612903225808</v>
      </c>
      <c r="O95" s="201">
        <f t="shared" si="13"/>
        <v>-26.148387096774186</v>
      </c>
      <c r="P95" s="197">
        <f t="shared" si="14"/>
        <v>-0.29618768328445744</v>
      </c>
    </row>
    <row r="96" spans="1:16">
      <c r="A96" s="212" t="s">
        <v>153</v>
      </c>
      <c r="B96" s="192" t="s">
        <v>164</v>
      </c>
      <c r="C96" s="192" t="s">
        <v>176</v>
      </c>
      <c r="D96" s="193" t="s">
        <v>195</v>
      </c>
      <c r="E96" s="194" t="s">
        <v>99</v>
      </c>
      <c r="F96" s="195">
        <v>24</v>
      </c>
      <c r="G96" s="195">
        <v>18</v>
      </c>
      <c r="H96" s="195">
        <v>29</v>
      </c>
      <c r="I96" s="195">
        <v>71</v>
      </c>
      <c r="J96" s="195">
        <f t="shared" si="10"/>
        <v>7.1000000000000005</v>
      </c>
      <c r="K96" s="196">
        <f t="shared" si="11"/>
        <v>78.099999999999994</v>
      </c>
      <c r="L96" s="151"/>
      <c r="M96" s="195">
        <v>17</v>
      </c>
      <c r="N96" s="195">
        <f t="shared" si="12"/>
        <v>49.354838709677416</v>
      </c>
      <c r="O96" s="195">
        <f t="shared" si="13"/>
        <v>-28.745161290322578</v>
      </c>
      <c r="P96" s="197">
        <f t="shared" si="14"/>
        <v>-0.30486142662426174</v>
      </c>
    </row>
    <row r="97" spans="1:16">
      <c r="A97" s="214" t="s">
        <v>151</v>
      </c>
      <c r="B97" s="203" t="s">
        <v>161</v>
      </c>
      <c r="C97" s="203" t="s">
        <v>179</v>
      </c>
      <c r="D97" s="204" t="s">
        <v>60</v>
      </c>
      <c r="E97" s="211" t="s">
        <v>198</v>
      </c>
      <c r="F97" s="206">
        <v>38</v>
      </c>
      <c r="G97" s="206">
        <v>16</v>
      </c>
      <c r="H97" s="206">
        <v>23</v>
      </c>
      <c r="I97" s="206">
        <v>77</v>
      </c>
      <c r="J97" s="206">
        <f t="shared" si="10"/>
        <v>7.7</v>
      </c>
      <c r="K97" s="207">
        <f t="shared" si="11"/>
        <v>84.7</v>
      </c>
      <c r="L97" s="151"/>
      <c r="M97" s="206">
        <v>18</v>
      </c>
      <c r="N97" s="206">
        <f t="shared" si="12"/>
        <v>52.258064516129039</v>
      </c>
      <c r="O97" s="206">
        <f t="shared" si="13"/>
        <v>-32.441935483870964</v>
      </c>
      <c r="P97" s="197">
        <f t="shared" si="14"/>
        <v>-0.32132383745286963</v>
      </c>
    </row>
    <row r="98" spans="1:16">
      <c r="A98" s="214" t="s">
        <v>151</v>
      </c>
      <c r="B98" s="203" t="s">
        <v>180</v>
      </c>
      <c r="C98" s="203" t="s">
        <v>181</v>
      </c>
      <c r="D98" s="204" t="s">
        <v>49</v>
      </c>
      <c r="E98" s="205" t="s">
        <v>52</v>
      </c>
      <c r="F98" s="206">
        <v>8</v>
      </c>
      <c r="G98" s="206">
        <v>10</v>
      </c>
      <c r="H98" s="206">
        <v>12</v>
      </c>
      <c r="I98" s="206">
        <v>30</v>
      </c>
      <c r="J98" s="206">
        <f t="shared" si="10"/>
        <v>3</v>
      </c>
      <c r="K98" s="207">
        <f t="shared" si="11"/>
        <v>33</v>
      </c>
      <c r="L98" s="151"/>
      <c r="M98" s="206">
        <v>7</v>
      </c>
      <c r="N98" s="206">
        <f t="shared" si="12"/>
        <v>20.322580645161288</v>
      </c>
      <c r="O98" s="206">
        <f t="shared" si="13"/>
        <v>-12.677419354838712</v>
      </c>
      <c r="P98" s="197">
        <f t="shared" si="14"/>
        <v>-0.32258064516129037</v>
      </c>
    </row>
    <row r="99" spans="1:16">
      <c r="A99" s="214" t="s">
        <v>151</v>
      </c>
      <c r="B99" s="203" t="s">
        <v>180</v>
      </c>
      <c r="C99" s="203" t="s">
        <v>181</v>
      </c>
      <c r="D99" s="204" t="s">
        <v>76</v>
      </c>
      <c r="E99" s="205" t="s">
        <v>78</v>
      </c>
      <c r="F99" s="206">
        <v>10</v>
      </c>
      <c r="G99" s="206">
        <v>15</v>
      </c>
      <c r="H99" s="206">
        <v>5</v>
      </c>
      <c r="I99" s="206">
        <v>30</v>
      </c>
      <c r="J99" s="206">
        <f t="shared" si="10"/>
        <v>3</v>
      </c>
      <c r="K99" s="207">
        <f t="shared" si="11"/>
        <v>33</v>
      </c>
      <c r="L99" s="151"/>
      <c r="M99" s="206">
        <v>7</v>
      </c>
      <c r="N99" s="206">
        <f t="shared" si="12"/>
        <v>20.322580645161288</v>
      </c>
      <c r="O99" s="206">
        <f t="shared" si="13"/>
        <v>-12.677419354838712</v>
      </c>
      <c r="P99" s="197">
        <f t="shared" si="14"/>
        <v>-0.32258064516129037</v>
      </c>
    </row>
    <row r="100" spans="1:16">
      <c r="A100" s="213" t="s">
        <v>152</v>
      </c>
      <c r="B100" s="198" t="s">
        <v>186</v>
      </c>
      <c r="C100" s="198" t="s">
        <v>187</v>
      </c>
      <c r="D100" s="199" t="s">
        <v>108</v>
      </c>
      <c r="E100" s="200" t="s">
        <v>109</v>
      </c>
      <c r="F100" s="201">
        <v>34</v>
      </c>
      <c r="G100" s="201">
        <v>32</v>
      </c>
      <c r="H100" s="201">
        <v>38</v>
      </c>
      <c r="I100" s="201">
        <v>104</v>
      </c>
      <c r="J100" s="201">
        <f t="shared" si="10"/>
        <v>10.4</v>
      </c>
      <c r="K100" s="202">
        <f t="shared" si="11"/>
        <v>114.4</v>
      </c>
      <c r="L100" s="151"/>
      <c r="M100" s="201">
        <v>24</v>
      </c>
      <c r="N100" s="201">
        <f t="shared" si="12"/>
        <v>69.677419354838705</v>
      </c>
      <c r="O100" s="201">
        <f t="shared" si="13"/>
        <v>-44.722580645161301</v>
      </c>
      <c r="P100" s="197">
        <f t="shared" si="14"/>
        <v>-0.3300248138957817</v>
      </c>
    </row>
    <row r="101" spans="1:16">
      <c r="A101" s="214" t="s">
        <v>151</v>
      </c>
      <c r="B101" s="203" t="s">
        <v>163</v>
      </c>
      <c r="C101" s="203" t="s">
        <v>171</v>
      </c>
      <c r="D101" s="204" t="s">
        <v>136</v>
      </c>
      <c r="E101" s="205" t="s">
        <v>141</v>
      </c>
      <c r="F101" s="206">
        <v>8</v>
      </c>
      <c r="G101" s="206">
        <v>9</v>
      </c>
      <c r="H101" s="206">
        <v>9</v>
      </c>
      <c r="I101" s="206">
        <v>26</v>
      </c>
      <c r="J101" s="206">
        <f t="shared" ref="J101:J118" si="15">SUM(I101*0.1)</f>
        <v>2.6</v>
      </c>
      <c r="K101" s="207">
        <f t="shared" ref="K101:K118" si="16">SUM(I101+J101)</f>
        <v>28.6</v>
      </c>
      <c r="L101" s="151"/>
      <c r="M101" s="206">
        <v>6</v>
      </c>
      <c r="N101" s="206">
        <f t="shared" ref="N101:N118" si="17">SUM((M101/31)*90)</f>
        <v>17.419354838709676</v>
      </c>
      <c r="O101" s="206">
        <f t="shared" ref="O101:O118" si="18">SUM(N101-K101)</f>
        <v>-11.180645161290325</v>
      </c>
      <c r="P101" s="197">
        <f t="shared" ref="P101:P118" si="19">SUM(N101-I101)/I101</f>
        <v>-0.3300248138957817</v>
      </c>
    </row>
    <row r="102" spans="1:16">
      <c r="A102" s="213" t="s">
        <v>152</v>
      </c>
      <c r="B102" s="198" t="s">
        <v>166</v>
      </c>
      <c r="C102" s="198" t="s">
        <v>172</v>
      </c>
      <c r="D102" s="199" t="s">
        <v>19</v>
      </c>
      <c r="E102" s="200" t="s">
        <v>24</v>
      </c>
      <c r="F102" s="201">
        <v>11</v>
      </c>
      <c r="G102" s="201">
        <v>6</v>
      </c>
      <c r="H102" s="201">
        <v>11</v>
      </c>
      <c r="I102" s="201">
        <v>28</v>
      </c>
      <c r="J102" s="201">
        <f t="shared" si="15"/>
        <v>2.8000000000000003</v>
      </c>
      <c r="K102" s="202">
        <f t="shared" si="16"/>
        <v>30.8</v>
      </c>
      <c r="L102" s="151"/>
      <c r="M102" s="201">
        <v>6</v>
      </c>
      <c r="N102" s="201">
        <f t="shared" si="17"/>
        <v>17.419354838709676</v>
      </c>
      <c r="O102" s="201">
        <f t="shared" si="18"/>
        <v>-13.380645161290325</v>
      </c>
      <c r="P102" s="197">
        <f t="shared" si="19"/>
        <v>-0.37788018433179726</v>
      </c>
    </row>
    <row r="103" spans="1:16">
      <c r="A103" s="212" t="s">
        <v>153</v>
      </c>
      <c r="B103" s="192" t="s">
        <v>157</v>
      </c>
      <c r="C103" s="192" t="s">
        <v>171</v>
      </c>
      <c r="D103" s="193" t="s">
        <v>113</v>
      </c>
      <c r="E103" s="194" t="s">
        <v>115</v>
      </c>
      <c r="F103" s="195">
        <v>4</v>
      </c>
      <c r="G103" s="195">
        <v>5</v>
      </c>
      <c r="H103" s="195">
        <v>10</v>
      </c>
      <c r="I103" s="195">
        <v>19</v>
      </c>
      <c r="J103" s="195">
        <f t="shared" si="15"/>
        <v>1.9000000000000001</v>
      </c>
      <c r="K103" s="196">
        <f t="shared" si="16"/>
        <v>20.9</v>
      </c>
      <c r="L103" s="151"/>
      <c r="M103" s="195">
        <v>4</v>
      </c>
      <c r="N103" s="195">
        <f t="shared" si="17"/>
        <v>11.612903225806452</v>
      </c>
      <c r="O103" s="195">
        <f t="shared" si="18"/>
        <v>-9.2870967741935466</v>
      </c>
      <c r="P103" s="197">
        <f t="shared" si="19"/>
        <v>-0.38879456706281834</v>
      </c>
    </row>
    <row r="104" spans="1:16">
      <c r="A104" s="214" t="s">
        <v>151</v>
      </c>
      <c r="B104" s="203" t="s">
        <v>163</v>
      </c>
      <c r="C104" s="203" t="s">
        <v>171</v>
      </c>
      <c r="D104" s="204" t="s">
        <v>136</v>
      </c>
      <c r="E104" s="205" t="s">
        <v>137</v>
      </c>
      <c r="F104" s="206">
        <v>15</v>
      </c>
      <c r="G104" s="206">
        <v>9</v>
      </c>
      <c r="H104" s="206">
        <v>10</v>
      </c>
      <c r="I104" s="206">
        <v>34</v>
      </c>
      <c r="J104" s="206">
        <f t="shared" si="15"/>
        <v>3.4000000000000004</v>
      </c>
      <c r="K104" s="207">
        <f t="shared" si="16"/>
        <v>37.4</v>
      </c>
      <c r="L104" s="151"/>
      <c r="M104" s="206">
        <v>7</v>
      </c>
      <c r="N104" s="206">
        <f t="shared" si="17"/>
        <v>20.322580645161288</v>
      </c>
      <c r="O104" s="206">
        <f t="shared" si="18"/>
        <v>-17.07741935483871</v>
      </c>
      <c r="P104" s="197">
        <f t="shared" si="19"/>
        <v>-0.4022770398481974</v>
      </c>
    </row>
    <row r="105" spans="1:16">
      <c r="A105" s="212" t="s">
        <v>153</v>
      </c>
      <c r="B105" s="192" t="s">
        <v>167</v>
      </c>
      <c r="C105" s="192" t="s">
        <v>174</v>
      </c>
      <c r="D105" s="193" t="s">
        <v>132</v>
      </c>
      <c r="E105" s="194" t="s">
        <v>135</v>
      </c>
      <c r="F105" s="195">
        <v>29</v>
      </c>
      <c r="G105" s="195">
        <v>22</v>
      </c>
      <c r="H105" s="195">
        <v>24</v>
      </c>
      <c r="I105" s="195">
        <v>75</v>
      </c>
      <c r="J105" s="195">
        <f t="shared" si="15"/>
        <v>7.5</v>
      </c>
      <c r="K105" s="196">
        <f t="shared" si="16"/>
        <v>82.5</v>
      </c>
      <c r="L105" s="151"/>
      <c r="M105" s="195">
        <v>15</v>
      </c>
      <c r="N105" s="195">
        <f t="shared" si="17"/>
        <v>43.548387096774192</v>
      </c>
      <c r="O105" s="195">
        <f t="shared" si="18"/>
        <v>-38.951612903225808</v>
      </c>
      <c r="P105" s="197">
        <f t="shared" si="19"/>
        <v>-0.41935483870967744</v>
      </c>
    </row>
    <row r="106" spans="1:16">
      <c r="A106" s="212" t="s">
        <v>153</v>
      </c>
      <c r="B106" s="192" t="s">
        <v>164</v>
      </c>
      <c r="C106" s="192" t="s">
        <v>176</v>
      </c>
      <c r="D106" s="193" t="s">
        <v>195</v>
      </c>
      <c r="E106" s="194" t="s">
        <v>100</v>
      </c>
      <c r="F106" s="195">
        <v>7</v>
      </c>
      <c r="G106" s="195">
        <v>6</v>
      </c>
      <c r="H106" s="195">
        <v>2</v>
      </c>
      <c r="I106" s="195">
        <v>15</v>
      </c>
      <c r="J106" s="195">
        <f t="shared" si="15"/>
        <v>1.5</v>
      </c>
      <c r="K106" s="196">
        <f t="shared" si="16"/>
        <v>16.5</v>
      </c>
      <c r="L106" s="151"/>
      <c r="M106" s="195">
        <v>3</v>
      </c>
      <c r="N106" s="195">
        <f t="shared" si="17"/>
        <v>8.7096774193548381</v>
      </c>
      <c r="O106" s="195">
        <f t="shared" si="18"/>
        <v>-7.7903225806451619</v>
      </c>
      <c r="P106" s="197">
        <f t="shared" si="19"/>
        <v>-0.41935483870967744</v>
      </c>
    </row>
    <row r="107" spans="1:16">
      <c r="A107" s="213" t="s">
        <v>152</v>
      </c>
      <c r="B107" s="198" t="s">
        <v>184</v>
      </c>
      <c r="C107" s="198" t="s">
        <v>185</v>
      </c>
      <c r="D107" s="199" t="s">
        <v>93</v>
      </c>
      <c r="E107" s="200" t="s">
        <v>95</v>
      </c>
      <c r="F107" s="201">
        <v>10</v>
      </c>
      <c r="G107" s="201">
        <v>17</v>
      </c>
      <c r="H107" s="201">
        <v>10</v>
      </c>
      <c r="I107" s="201">
        <v>37</v>
      </c>
      <c r="J107" s="201">
        <f t="shared" si="15"/>
        <v>3.7</v>
      </c>
      <c r="K107" s="202">
        <f t="shared" si="16"/>
        <v>40.700000000000003</v>
      </c>
      <c r="L107" s="151"/>
      <c r="M107" s="201">
        <v>7</v>
      </c>
      <c r="N107" s="201">
        <f t="shared" si="17"/>
        <v>20.322580645161288</v>
      </c>
      <c r="O107" s="201">
        <f t="shared" si="18"/>
        <v>-20.377419354838715</v>
      </c>
      <c r="P107" s="197">
        <f t="shared" si="19"/>
        <v>-0.45074106364428951</v>
      </c>
    </row>
    <row r="108" spans="1:16">
      <c r="A108" s="214" t="s">
        <v>151</v>
      </c>
      <c r="B108" s="203" t="s">
        <v>161</v>
      </c>
      <c r="C108" s="203" t="s">
        <v>179</v>
      </c>
      <c r="D108" s="204" t="s">
        <v>70</v>
      </c>
      <c r="E108" s="205" t="s">
        <v>71</v>
      </c>
      <c r="F108" s="206">
        <v>3</v>
      </c>
      <c r="G108" s="206">
        <v>9</v>
      </c>
      <c r="H108" s="206">
        <v>15</v>
      </c>
      <c r="I108" s="206">
        <v>27</v>
      </c>
      <c r="J108" s="206">
        <f t="shared" si="15"/>
        <v>2.7</v>
      </c>
      <c r="K108" s="207">
        <f t="shared" si="16"/>
        <v>29.7</v>
      </c>
      <c r="L108" s="151"/>
      <c r="M108" s="206">
        <v>5</v>
      </c>
      <c r="N108" s="206">
        <f t="shared" si="17"/>
        <v>14.516129032258064</v>
      </c>
      <c r="O108" s="206">
        <f t="shared" si="18"/>
        <v>-15.183870967741935</v>
      </c>
      <c r="P108" s="197">
        <f t="shared" si="19"/>
        <v>-0.4623655913978495</v>
      </c>
    </row>
    <row r="109" spans="1:16">
      <c r="A109" s="213" t="s">
        <v>152</v>
      </c>
      <c r="B109" s="198" t="s">
        <v>158</v>
      </c>
      <c r="C109" s="198" t="s">
        <v>171</v>
      </c>
      <c r="D109" s="199" t="s">
        <v>56</v>
      </c>
      <c r="E109" s="200" t="s">
        <v>59</v>
      </c>
      <c r="F109" s="201">
        <v>3</v>
      </c>
      <c r="G109" s="201">
        <v>3</v>
      </c>
      <c r="H109" s="201">
        <v>5</v>
      </c>
      <c r="I109" s="201">
        <v>11</v>
      </c>
      <c r="J109" s="201">
        <f t="shared" si="15"/>
        <v>1.1000000000000001</v>
      </c>
      <c r="K109" s="202">
        <f t="shared" si="16"/>
        <v>12.1</v>
      </c>
      <c r="L109" s="151"/>
      <c r="M109" s="201">
        <v>2</v>
      </c>
      <c r="N109" s="201">
        <f t="shared" si="17"/>
        <v>5.806451612903226</v>
      </c>
      <c r="O109" s="201">
        <f t="shared" si="18"/>
        <v>-6.2935483870967737</v>
      </c>
      <c r="P109" s="197">
        <f t="shared" si="19"/>
        <v>-0.47214076246334308</v>
      </c>
    </row>
    <row r="110" spans="1:16">
      <c r="A110" s="213" t="s">
        <v>152</v>
      </c>
      <c r="B110" s="198" t="s">
        <v>186</v>
      </c>
      <c r="C110" s="198" t="s">
        <v>187</v>
      </c>
      <c r="D110" s="199" t="s">
        <v>28</v>
      </c>
      <c r="E110" s="200" t="s">
        <v>30</v>
      </c>
      <c r="F110" s="201">
        <v>2</v>
      </c>
      <c r="G110" s="201">
        <v>8</v>
      </c>
      <c r="H110" s="201">
        <v>9</v>
      </c>
      <c r="I110" s="201">
        <v>19</v>
      </c>
      <c r="J110" s="201">
        <f t="shared" si="15"/>
        <v>1.9000000000000001</v>
      </c>
      <c r="K110" s="202">
        <f t="shared" si="16"/>
        <v>20.9</v>
      </c>
      <c r="L110" s="151"/>
      <c r="M110" s="201">
        <v>3</v>
      </c>
      <c r="N110" s="201">
        <f t="shared" si="17"/>
        <v>8.7096774193548381</v>
      </c>
      <c r="O110" s="201">
        <f t="shared" si="18"/>
        <v>-12.19032258064516</v>
      </c>
      <c r="P110" s="197">
        <f t="shared" si="19"/>
        <v>-0.54159592529711376</v>
      </c>
    </row>
    <row r="111" spans="1:16">
      <c r="A111" s="214" t="s">
        <v>151</v>
      </c>
      <c r="B111" s="203" t="s">
        <v>163</v>
      </c>
      <c r="C111" s="203" t="s">
        <v>171</v>
      </c>
      <c r="D111" s="204" t="s">
        <v>136</v>
      </c>
      <c r="E111" s="205" t="s">
        <v>140</v>
      </c>
      <c r="F111" s="206">
        <v>8</v>
      </c>
      <c r="G111" s="206">
        <v>14</v>
      </c>
      <c r="H111" s="206">
        <v>6</v>
      </c>
      <c r="I111" s="206">
        <v>28</v>
      </c>
      <c r="J111" s="206">
        <f t="shared" si="15"/>
        <v>2.8000000000000003</v>
      </c>
      <c r="K111" s="207">
        <f t="shared" si="16"/>
        <v>30.8</v>
      </c>
      <c r="L111" s="151"/>
      <c r="M111" s="206">
        <v>4</v>
      </c>
      <c r="N111" s="206">
        <f t="shared" si="17"/>
        <v>11.612903225806452</v>
      </c>
      <c r="O111" s="206">
        <f t="shared" si="18"/>
        <v>-19.187096774193549</v>
      </c>
      <c r="P111" s="197">
        <f t="shared" si="19"/>
        <v>-0.58525345622119818</v>
      </c>
    </row>
    <row r="112" spans="1:16">
      <c r="A112" s="213" t="s">
        <v>152</v>
      </c>
      <c r="B112" s="198" t="s">
        <v>158</v>
      </c>
      <c r="C112" s="198" t="s">
        <v>171</v>
      </c>
      <c r="D112" s="199" t="s">
        <v>56</v>
      </c>
      <c r="E112" s="200" t="s">
        <v>57</v>
      </c>
      <c r="F112" s="201">
        <v>11</v>
      </c>
      <c r="G112" s="201">
        <v>8</v>
      </c>
      <c r="H112" s="201">
        <v>12</v>
      </c>
      <c r="I112" s="201">
        <v>31</v>
      </c>
      <c r="J112" s="201">
        <f t="shared" si="15"/>
        <v>3.1</v>
      </c>
      <c r="K112" s="202">
        <f t="shared" si="16"/>
        <v>34.1</v>
      </c>
      <c r="L112" s="151"/>
      <c r="M112" s="201">
        <v>4</v>
      </c>
      <c r="N112" s="201">
        <f t="shared" si="17"/>
        <v>11.612903225806452</v>
      </c>
      <c r="O112" s="201">
        <f t="shared" si="18"/>
        <v>-22.487096774193549</v>
      </c>
      <c r="P112" s="197">
        <f t="shared" si="19"/>
        <v>-0.62539021852237253</v>
      </c>
    </row>
    <row r="113" spans="1:16">
      <c r="A113" s="212" t="s">
        <v>153</v>
      </c>
      <c r="B113" s="192" t="s">
        <v>165</v>
      </c>
      <c r="C113" s="192" t="s">
        <v>182</v>
      </c>
      <c r="D113" s="193" t="s">
        <v>84</v>
      </c>
      <c r="E113" s="194" t="s">
        <v>87</v>
      </c>
      <c r="F113" s="195">
        <v>8</v>
      </c>
      <c r="G113" s="195">
        <v>7</v>
      </c>
      <c r="H113" s="195">
        <v>6</v>
      </c>
      <c r="I113" s="195">
        <v>21</v>
      </c>
      <c r="J113" s="195">
        <f t="shared" si="15"/>
        <v>2.1</v>
      </c>
      <c r="K113" s="196">
        <f t="shared" si="16"/>
        <v>23.1</v>
      </c>
      <c r="L113" s="151"/>
      <c r="M113" s="195">
        <v>2</v>
      </c>
      <c r="N113" s="195">
        <f t="shared" si="17"/>
        <v>5.806451612903226</v>
      </c>
      <c r="O113" s="195">
        <f t="shared" si="18"/>
        <v>-17.293548387096777</v>
      </c>
      <c r="P113" s="197">
        <f t="shared" si="19"/>
        <v>-0.72350230414746541</v>
      </c>
    </row>
    <row r="114" spans="1:16">
      <c r="A114" s="212" t="s">
        <v>153</v>
      </c>
      <c r="B114" s="192" t="s">
        <v>157</v>
      </c>
      <c r="C114" s="192" t="s">
        <v>171</v>
      </c>
      <c r="D114" s="193" t="s">
        <v>113</v>
      </c>
      <c r="E114" s="194" t="s">
        <v>118</v>
      </c>
      <c r="F114" s="195">
        <v>16</v>
      </c>
      <c r="G114" s="195">
        <v>13</v>
      </c>
      <c r="H114" s="195">
        <v>9</v>
      </c>
      <c r="I114" s="195">
        <v>38</v>
      </c>
      <c r="J114" s="195">
        <f t="shared" si="15"/>
        <v>3.8000000000000003</v>
      </c>
      <c r="K114" s="196">
        <f t="shared" si="16"/>
        <v>41.8</v>
      </c>
      <c r="L114" s="151"/>
      <c r="M114" s="195">
        <v>3</v>
      </c>
      <c r="N114" s="195">
        <f t="shared" si="17"/>
        <v>8.7096774193548381</v>
      </c>
      <c r="O114" s="195">
        <f t="shared" si="18"/>
        <v>-33.090322580645157</v>
      </c>
      <c r="P114" s="197">
        <f t="shared" si="19"/>
        <v>-0.77079796264855682</v>
      </c>
    </row>
    <row r="115" spans="1:16">
      <c r="A115" s="212" t="s">
        <v>153</v>
      </c>
      <c r="B115" s="192" t="s">
        <v>167</v>
      </c>
      <c r="C115" s="192" t="s">
        <v>174</v>
      </c>
      <c r="D115" s="193" t="s">
        <v>102</v>
      </c>
      <c r="E115" s="194" t="s">
        <v>103</v>
      </c>
      <c r="F115" s="195">
        <v>5</v>
      </c>
      <c r="G115" s="195">
        <v>1</v>
      </c>
      <c r="H115" s="195">
        <v>5</v>
      </c>
      <c r="I115" s="195">
        <v>11</v>
      </c>
      <c r="J115" s="195">
        <f t="shared" si="15"/>
        <v>1.1000000000000001</v>
      </c>
      <c r="K115" s="196">
        <f t="shared" si="16"/>
        <v>12.1</v>
      </c>
      <c r="L115" s="151"/>
      <c r="M115" s="195">
        <v>0</v>
      </c>
      <c r="N115" s="195">
        <f t="shared" si="17"/>
        <v>0</v>
      </c>
      <c r="O115" s="195">
        <f t="shared" si="18"/>
        <v>-12.1</v>
      </c>
      <c r="P115" s="197">
        <f t="shared" si="19"/>
        <v>-1</v>
      </c>
    </row>
    <row r="116" spans="1:16">
      <c r="A116" s="214" t="s">
        <v>151</v>
      </c>
      <c r="B116" s="203" t="s">
        <v>180</v>
      </c>
      <c r="C116" s="203" t="s">
        <v>181</v>
      </c>
      <c r="D116" s="204" t="s">
        <v>49</v>
      </c>
      <c r="E116" s="205" t="s">
        <v>50</v>
      </c>
      <c r="F116" s="206">
        <v>7</v>
      </c>
      <c r="G116" s="206">
        <v>9</v>
      </c>
      <c r="H116" s="206">
        <v>13</v>
      </c>
      <c r="I116" s="206">
        <v>29</v>
      </c>
      <c r="J116" s="206">
        <f t="shared" si="15"/>
        <v>2.9000000000000004</v>
      </c>
      <c r="K116" s="207">
        <f t="shared" si="16"/>
        <v>31.9</v>
      </c>
      <c r="L116" s="151"/>
      <c r="M116" s="206">
        <v>0</v>
      </c>
      <c r="N116" s="206">
        <f t="shared" si="17"/>
        <v>0</v>
      </c>
      <c r="O116" s="206">
        <f t="shared" si="18"/>
        <v>-31.9</v>
      </c>
      <c r="P116" s="197">
        <f t="shared" si="19"/>
        <v>-1</v>
      </c>
    </row>
    <row r="117" spans="1:16">
      <c r="A117" s="213" t="s">
        <v>152</v>
      </c>
      <c r="B117" s="198" t="s">
        <v>186</v>
      </c>
      <c r="C117" s="198" t="s">
        <v>187</v>
      </c>
      <c r="D117" s="199" t="s">
        <v>28</v>
      </c>
      <c r="E117" s="200" t="s">
        <v>31</v>
      </c>
      <c r="F117" s="201">
        <v>1</v>
      </c>
      <c r="G117" s="201">
        <v>4</v>
      </c>
      <c r="H117" s="201">
        <v>2</v>
      </c>
      <c r="I117" s="201">
        <v>7</v>
      </c>
      <c r="J117" s="201">
        <f t="shared" si="15"/>
        <v>0.70000000000000007</v>
      </c>
      <c r="K117" s="202">
        <f t="shared" si="16"/>
        <v>7.7</v>
      </c>
      <c r="L117" s="151"/>
      <c r="M117" s="201">
        <v>0</v>
      </c>
      <c r="N117" s="201">
        <f t="shared" si="17"/>
        <v>0</v>
      </c>
      <c r="O117" s="201">
        <f t="shared" si="18"/>
        <v>-7.7</v>
      </c>
      <c r="P117" s="197">
        <f t="shared" si="19"/>
        <v>-1</v>
      </c>
    </row>
    <row r="118" spans="1:16" ht="15" thickBot="1">
      <c r="A118" s="215" t="s">
        <v>153</v>
      </c>
      <c r="B118" s="216" t="s">
        <v>190</v>
      </c>
      <c r="C118" s="216" t="s">
        <v>171</v>
      </c>
      <c r="D118" s="217" t="s">
        <v>125</v>
      </c>
      <c r="E118" s="218" t="s">
        <v>130</v>
      </c>
      <c r="F118" s="219">
        <v>5</v>
      </c>
      <c r="G118" s="219">
        <v>6</v>
      </c>
      <c r="H118" s="219">
        <v>5</v>
      </c>
      <c r="I118" s="219">
        <v>16</v>
      </c>
      <c r="J118" s="219">
        <f t="shared" si="15"/>
        <v>1.6</v>
      </c>
      <c r="K118" s="220">
        <f t="shared" si="16"/>
        <v>17.600000000000001</v>
      </c>
      <c r="L118" s="11"/>
      <c r="M118" s="219"/>
      <c r="N118" s="219">
        <f t="shared" si="17"/>
        <v>0</v>
      </c>
      <c r="O118" s="219">
        <f t="shared" si="18"/>
        <v>-17.600000000000001</v>
      </c>
      <c r="P118" s="221">
        <f t="shared" si="19"/>
        <v>-1</v>
      </c>
    </row>
  </sheetData>
  <autoFilter ref="A4:P4" xr:uid="{AA8CE2D7-75C1-4907-94B8-0ED79189F809}">
    <sortState xmlns:xlrd2="http://schemas.microsoft.com/office/spreadsheetml/2017/richdata2" ref="A5:P118">
      <sortCondition descending="1" ref="P4"/>
    </sortState>
  </autoFilter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30FD-867D-48D8-A36F-0CDF18FA9512}">
  <dimension ref="A1:N117"/>
  <sheetViews>
    <sheetView workbookViewId="0">
      <selection activeCell="V18" sqref="V18"/>
    </sheetView>
  </sheetViews>
  <sheetFormatPr defaultRowHeight="14.5"/>
  <cols>
    <col min="1" max="1" width="12.36328125" bestFit="1" customWidth="1"/>
    <col min="2" max="2" width="17.08984375" bestFit="1" customWidth="1"/>
    <col min="3" max="5" width="8.90625" customWidth="1"/>
    <col min="6" max="6" width="9.1796875" customWidth="1"/>
    <col min="7" max="7" width="14.6328125" bestFit="1" customWidth="1"/>
    <col min="8" max="8" width="11.6328125" bestFit="1" customWidth="1"/>
    <col min="9" max="9" width="8.6328125" customWidth="1"/>
    <col min="10" max="10" width="8.7265625" customWidth="1"/>
    <col min="11" max="12" width="14.36328125" bestFit="1" customWidth="1"/>
    <col min="13" max="13" width="11.26953125" customWidth="1"/>
    <col min="14" max="14" width="10.453125" customWidth="1"/>
  </cols>
  <sheetData>
    <row r="1" spans="1:14" ht="29.5" thickBot="1">
      <c r="A1" s="259" t="s">
        <v>233</v>
      </c>
      <c r="B1" s="260" t="s">
        <v>234</v>
      </c>
      <c r="C1" s="259" t="s">
        <v>235</v>
      </c>
      <c r="D1" s="261" t="s">
        <v>235</v>
      </c>
      <c r="E1" s="261" t="s">
        <v>235</v>
      </c>
      <c r="F1" s="262" t="s">
        <v>236</v>
      </c>
      <c r="G1" s="263" t="s">
        <v>239</v>
      </c>
      <c r="H1" s="264" t="s">
        <v>228</v>
      </c>
      <c r="I1" s="265" t="s">
        <v>238</v>
      </c>
      <c r="J1" s="266"/>
      <c r="K1" s="259" t="s">
        <v>219</v>
      </c>
      <c r="L1" s="267" t="s">
        <v>224</v>
      </c>
      <c r="M1" s="268" t="s">
        <v>225</v>
      </c>
      <c r="N1" s="267" t="s">
        <v>227</v>
      </c>
    </row>
    <row r="2" spans="1:14" s="305" customFormat="1" ht="29.5" thickBot="1">
      <c r="A2" s="318" t="s">
        <v>2</v>
      </c>
      <c r="B2" s="319" t="s">
        <v>243</v>
      </c>
      <c r="C2" s="318" t="s">
        <v>3</v>
      </c>
      <c r="D2" s="320" t="s">
        <v>4</v>
      </c>
      <c r="E2" s="320" t="s">
        <v>5</v>
      </c>
      <c r="F2" s="321" t="s">
        <v>1</v>
      </c>
      <c r="G2" s="322" t="s">
        <v>146</v>
      </c>
      <c r="H2" s="323" t="s">
        <v>237</v>
      </c>
      <c r="I2" s="324" t="s">
        <v>148</v>
      </c>
      <c r="J2" s="325"/>
      <c r="K2" s="326" t="s">
        <v>220</v>
      </c>
      <c r="L2" s="326" t="s">
        <v>220</v>
      </c>
      <c r="M2" s="327" t="s">
        <v>226</v>
      </c>
      <c r="N2" s="328" t="s">
        <v>226</v>
      </c>
    </row>
    <row r="3" spans="1:14" ht="58.5" thickBot="1">
      <c r="A3" s="258" t="s">
        <v>6</v>
      </c>
      <c r="B3" s="14" t="s">
        <v>7</v>
      </c>
      <c r="C3" s="10" t="s">
        <v>8</v>
      </c>
      <c r="D3" s="11" t="s">
        <v>8</v>
      </c>
      <c r="E3" s="11" t="s">
        <v>8</v>
      </c>
      <c r="F3" s="16" t="s">
        <v>8</v>
      </c>
      <c r="G3" s="10" t="s">
        <v>145</v>
      </c>
      <c r="H3" s="241" t="s">
        <v>229</v>
      </c>
      <c r="I3" s="242" t="s">
        <v>147</v>
      </c>
      <c r="J3" s="251"/>
      <c r="K3" s="177" t="s">
        <v>8</v>
      </c>
      <c r="L3" s="248" t="s">
        <v>240</v>
      </c>
      <c r="M3" s="257" t="s">
        <v>231</v>
      </c>
      <c r="N3" s="179" t="s">
        <v>241</v>
      </c>
    </row>
    <row r="4" spans="1:14">
      <c r="A4" s="329" t="s">
        <v>88</v>
      </c>
      <c r="B4" s="331" t="s">
        <v>91</v>
      </c>
      <c r="C4" s="333">
        <v>11</v>
      </c>
      <c r="D4" s="333">
        <v>18</v>
      </c>
      <c r="E4" s="333">
        <v>30</v>
      </c>
      <c r="F4" s="333">
        <v>59</v>
      </c>
      <c r="G4" s="333">
        <f t="shared" ref="G4:G35" si="0">SUM(F4*0.1)</f>
        <v>5.9</v>
      </c>
      <c r="H4" s="333">
        <f t="shared" ref="H4:H35" si="1">SUM(C4+D4+E4)/3</f>
        <v>19.666666666666668</v>
      </c>
      <c r="I4" s="334">
        <f t="shared" ref="I4:I35" si="2">SUM(F4+G4)</f>
        <v>64.900000000000006</v>
      </c>
      <c r="J4" s="307"/>
      <c r="K4" s="333">
        <v>67</v>
      </c>
      <c r="L4" s="308">
        <f t="shared" ref="L4:L35" si="3">I4/3</f>
        <v>21.633333333333336</v>
      </c>
      <c r="M4" s="308">
        <f t="shared" ref="M4:M35" si="4">SUM(K4-L4)</f>
        <v>45.36666666666666</v>
      </c>
      <c r="N4" s="309">
        <f t="shared" ref="N4:N35" si="5">SUM(K4-H4)/H4</f>
        <v>2.406779661016949</v>
      </c>
    </row>
    <row r="5" spans="1:14">
      <c r="A5" s="310" t="s">
        <v>88</v>
      </c>
      <c r="B5" s="200" t="s">
        <v>90</v>
      </c>
      <c r="C5" s="201">
        <v>24</v>
      </c>
      <c r="D5" s="201">
        <v>27</v>
      </c>
      <c r="E5" s="201">
        <v>27</v>
      </c>
      <c r="F5" s="201">
        <v>78</v>
      </c>
      <c r="G5" s="201">
        <f t="shared" si="0"/>
        <v>7.8000000000000007</v>
      </c>
      <c r="H5" s="201">
        <f t="shared" si="1"/>
        <v>26</v>
      </c>
      <c r="I5" s="202">
        <f t="shared" si="2"/>
        <v>85.8</v>
      </c>
      <c r="J5" s="306"/>
      <c r="K5" s="201">
        <v>55</v>
      </c>
      <c r="L5" s="207">
        <f t="shared" si="3"/>
        <v>28.599999999999998</v>
      </c>
      <c r="M5" s="207">
        <f t="shared" si="4"/>
        <v>26.400000000000002</v>
      </c>
      <c r="N5" s="311">
        <f t="shared" si="5"/>
        <v>1.1153846153846154</v>
      </c>
    </row>
    <row r="6" spans="1:14">
      <c r="A6" s="312" t="s">
        <v>76</v>
      </c>
      <c r="B6" s="205" t="s">
        <v>79</v>
      </c>
      <c r="C6" s="206">
        <v>35</v>
      </c>
      <c r="D6" s="206">
        <v>26</v>
      </c>
      <c r="E6" s="206">
        <v>37</v>
      </c>
      <c r="F6" s="206">
        <v>98</v>
      </c>
      <c r="G6" s="206">
        <f t="shared" si="0"/>
        <v>9.8000000000000007</v>
      </c>
      <c r="H6" s="206">
        <f t="shared" si="1"/>
        <v>32.666666666666664</v>
      </c>
      <c r="I6" s="207">
        <f t="shared" si="2"/>
        <v>107.8</v>
      </c>
      <c r="J6" s="306"/>
      <c r="K6" s="206">
        <v>50</v>
      </c>
      <c r="L6" s="207">
        <f t="shared" si="3"/>
        <v>35.93333333333333</v>
      </c>
      <c r="M6" s="207">
        <f t="shared" si="4"/>
        <v>14.06666666666667</v>
      </c>
      <c r="N6" s="311">
        <f t="shared" si="5"/>
        <v>0.53061224489795933</v>
      </c>
    </row>
    <row r="7" spans="1:14">
      <c r="A7" s="312" t="s">
        <v>9</v>
      </c>
      <c r="B7" s="205" t="s">
        <v>16</v>
      </c>
      <c r="C7" s="206">
        <v>1</v>
      </c>
      <c r="D7" s="206">
        <v>18</v>
      </c>
      <c r="E7" s="206">
        <v>20</v>
      </c>
      <c r="F7" s="206">
        <v>39</v>
      </c>
      <c r="G7" s="206">
        <f t="shared" si="0"/>
        <v>3.9000000000000004</v>
      </c>
      <c r="H7" s="206">
        <f t="shared" si="1"/>
        <v>13</v>
      </c>
      <c r="I7" s="207">
        <f t="shared" si="2"/>
        <v>42.9</v>
      </c>
      <c r="J7" s="306"/>
      <c r="K7" s="206">
        <v>27</v>
      </c>
      <c r="L7" s="207">
        <f t="shared" si="3"/>
        <v>14.299999999999999</v>
      </c>
      <c r="M7" s="207">
        <f t="shared" si="4"/>
        <v>12.700000000000001</v>
      </c>
      <c r="N7" s="311">
        <f t="shared" si="5"/>
        <v>1.0769230769230769</v>
      </c>
    </row>
    <row r="8" spans="1:14">
      <c r="A8" s="310" t="s">
        <v>88</v>
      </c>
      <c r="B8" s="200" t="s">
        <v>89</v>
      </c>
      <c r="C8" s="201">
        <v>10</v>
      </c>
      <c r="D8" s="201">
        <v>11</v>
      </c>
      <c r="E8" s="201">
        <v>18</v>
      </c>
      <c r="F8" s="201">
        <v>39</v>
      </c>
      <c r="G8" s="201">
        <f t="shared" si="0"/>
        <v>3.9000000000000004</v>
      </c>
      <c r="H8" s="201">
        <f t="shared" si="1"/>
        <v>13</v>
      </c>
      <c r="I8" s="202">
        <f t="shared" si="2"/>
        <v>42.9</v>
      </c>
      <c r="J8" s="306"/>
      <c r="K8" s="201">
        <v>27</v>
      </c>
      <c r="L8" s="207">
        <f t="shared" si="3"/>
        <v>14.299999999999999</v>
      </c>
      <c r="M8" s="207">
        <f t="shared" si="4"/>
        <v>12.700000000000001</v>
      </c>
      <c r="N8" s="311">
        <f t="shared" si="5"/>
        <v>1.0769230769230769</v>
      </c>
    </row>
    <row r="9" spans="1:14">
      <c r="A9" s="313" t="s">
        <v>102</v>
      </c>
      <c r="B9" s="194" t="s">
        <v>106</v>
      </c>
      <c r="C9" s="195">
        <v>28</v>
      </c>
      <c r="D9" s="195">
        <v>27</v>
      </c>
      <c r="E9" s="195">
        <v>8</v>
      </c>
      <c r="F9" s="195">
        <v>63</v>
      </c>
      <c r="G9" s="195">
        <f t="shared" si="0"/>
        <v>6.3000000000000007</v>
      </c>
      <c r="H9" s="195">
        <f t="shared" si="1"/>
        <v>21</v>
      </c>
      <c r="I9" s="196">
        <f t="shared" si="2"/>
        <v>69.3</v>
      </c>
      <c r="J9" s="306"/>
      <c r="K9" s="195">
        <v>35</v>
      </c>
      <c r="L9" s="207">
        <f t="shared" si="3"/>
        <v>23.099999999999998</v>
      </c>
      <c r="M9" s="207">
        <f t="shared" si="4"/>
        <v>11.900000000000002</v>
      </c>
      <c r="N9" s="311">
        <f t="shared" si="5"/>
        <v>0.66666666666666663</v>
      </c>
    </row>
    <row r="10" spans="1:14">
      <c r="A10" s="313" t="s">
        <v>125</v>
      </c>
      <c r="B10" s="194" t="s">
        <v>127</v>
      </c>
      <c r="C10" s="195">
        <v>14</v>
      </c>
      <c r="D10" s="195">
        <v>21</v>
      </c>
      <c r="E10" s="195">
        <v>10</v>
      </c>
      <c r="F10" s="195">
        <v>45</v>
      </c>
      <c r="G10" s="195">
        <f t="shared" si="0"/>
        <v>4.5</v>
      </c>
      <c r="H10" s="195">
        <f t="shared" si="1"/>
        <v>15</v>
      </c>
      <c r="I10" s="196">
        <f t="shared" si="2"/>
        <v>49.5</v>
      </c>
      <c r="J10" s="306"/>
      <c r="K10" s="195">
        <v>27</v>
      </c>
      <c r="L10" s="207">
        <f t="shared" si="3"/>
        <v>16.5</v>
      </c>
      <c r="M10" s="207">
        <f t="shared" si="4"/>
        <v>10.5</v>
      </c>
      <c r="N10" s="311">
        <f t="shared" si="5"/>
        <v>0.8</v>
      </c>
    </row>
    <row r="11" spans="1:14">
      <c r="A11" s="310" t="s">
        <v>194</v>
      </c>
      <c r="B11" s="200" t="s">
        <v>41</v>
      </c>
      <c r="C11" s="201">
        <v>18</v>
      </c>
      <c r="D11" s="201">
        <v>18</v>
      </c>
      <c r="E11" s="201">
        <v>18</v>
      </c>
      <c r="F11" s="201">
        <v>54</v>
      </c>
      <c r="G11" s="201">
        <f t="shared" si="0"/>
        <v>5.4</v>
      </c>
      <c r="H11" s="201">
        <f t="shared" si="1"/>
        <v>18</v>
      </c>
      <c r="I11" s="202">
        <f t="shared" si="2"/>
        <v>59.4</v>
      </c>
      <c r="J11" s="306"/>
      <c r="K11" s="201">
        <v>30</v>
      </c>
      <c r="L11" s="207">
        <f t="shared" si="3"/>
        <v>19.8</v>
      </c>
      <c r="M11" s="207">
        <f t="shared" si="4"/>
        <v>10.199999999999999</v>
      </c>
      <c r="N11" s="311">
        <f t="shared" si="5"/>
        <v>0.66666666666666663</v>
      </c>
    </row>
    <row r="12" spans="1:14">
      <c r="A12" s="313" t="s">
        <v>84</v>
      </c>
      <c r="B12" s="194" t="s">
        <v>86</v>
      </c>
      <c r="C12" s="195">
        <v>2</v>
      </c>
      <c r="D12" s="195"/>
      <c r="E12" s="195"/>
      <c r="F12" s="195">
        <v>2</v>
      </c>
      <c r="G12" s="195">
        <f t="shared" si="0"/>
        <v>0.2</v>
      </c>
      <c r="H12" s="195">
        <f t="shared" si="1"/>
        <v>0.66666666666666663</v>
      </c>
      <c r="I12" s="196">
        <f t="shared" si="2"/>
        <v>2.2000000000000002</v>
      </c>
      <c r="J12" s="306"/>
      <c r="K12" s="195">
        <v>9</v>
      </c>
      <c r="L12" s="207">
        <f t="shared" si="3"/>
        <v>0.73333333333333339</v>
      </c>
      <c r="M12" s="207">
        <f t="shared" si="4"/>
        <v>8.2666666666666657</v>
      </c>
      <c r="N12" s="311">
        <f t="shared" si="5"/>
        <v>12.500000000000002</v>
      </c>
    </row>
    <row r="13" spans="1:14">
      <c r="A13" s="310" t="s">
        <v>108</v>
      </c>
      <c r="B13" s="200" t="s">
        <v>112</v>
      </c>
      <c r="C13" s="201">
        <v>6</v>
      </c>
      <c r="D13" s="201">
        <v>15</v>
      </c>
      <c r="E13" s="201">
        <v>8</v>
      </c>
      <c r="F13" s="201">
        <v>29</v>
      </c>
      <c r="G13" s="201">
        <f t="shared" si="0"/>
        <v>2.9000000000000004</v>
      </c>
      <c r="H13" s="201">
        <f t="shared" si="1"/>
        <v>9.6666666666666661</v>
      </c>
      <c r="I13" s="202">
        <f t="shared" si="2"/>
        <v>31.9</v>
      </c>
      <c r="J13" s="306"/>
      <c r="K13" s="201">
        <v>18</v>
      </c>
      <c r="L13" s="207">
        <f t="shared" si="3"/>
        <v>10.633333333333333</v>
      </c>
      <c r="M13" s="207">
        <f t="shared" si="4"/>
        <v>7.3666666666666671</v>
      </c>
      <c r="N13" s="311">
        <f t="shared" si="5"/>
        <v>0.86206896551724155</v>
      </c>
    </row>
    <row r="14" spans="1:14">
      <c r="A14" s="312" t="s">
        <v>9</v>
      </c>
      <c r="B14" s="208" t="s">
        <v>213</v>
      </c>
      <c r="C14" s="206">
        <v>23</v>
      </c>
      <c r="D14" s="206">
        <v>19</v>
      </c>
      <c r="E14" s="206">
        <v>26</v>
      </c>
      <c r="F14" s="206">
        <v>68</v>
      </c>
      <c r="G14" s="206">
        <f t="shared" si="0"/>
        <v>6.8000000000000007</v>
      </c>
      <c r="H14" s="206">
        <f t="shared" si="1"/>
        <v>22.666666666666668</v>
      </c>
      <c r="I14" s="207">
        <f t="shared" si="2"/>
        <v>74.8</v>
      </c>
      <c r="J14" s="306"/>
      <c r="K14" s="206">
        <v>32</v>
      </c>
      <c r="L14" s="207">
        <f t="shared" si="3"/>
        <v>24.933333333333334</v>
      </c>
      <c r="M14" s="207">
        <f t="shared" si="4"/>
        <v>7.0666666666666664</v>
      </c>
      <c r="N14" s="311">
        <f t="shared" si="5"/>
        <v>0.41176470588235287</v>
      </c>
    </row>
    <row r="15" spans="1:14">
      <c r="A15" s="310" t="s">
        <v>119</v>
      </c>
      <c r="B15" s="200" t="s">
        <v>123</v>
      </c>
      <c r="C15" s="201">
        <v>3</v>
      </c>
      <c r="D15" s="201">
        <v>11</v>
      </c>
      <c r="E15" s="201">
        <v>8</v>
      </c>
      <c r="F15" s="201">
        <v>22</v>
      </c>
      <c r="G15" s="201">
        <f t="shared" si="0"/>
        <v>2.2000000000000002</v>
      </c>
      <c r="H15" s="201">
        <f t="shared" si="1"/>
        <v>7.333333333333333</v>
      </c>
      <c r="I15" s="202">
        <f t="shared" si="2"/>
        <v>24.2</v>
      </c>
      <c r="J15" s="306"/>
      <c r="K15" s="201">
        <v>15</v>
      </c>
      <c r="L15" s="207">
        <f t="shared" si="3"/>
        <v>8.0666666666666664</v>
      </c>
      <c r="M15" s="207">
        <f t="shared" si="4"/>
        <v>6.9333333333333336</v>
      </c>
      <c r="N15" s="311">
        <f t="shared" si="5"/>
        <v>1.0454545454545456</v>
      </c>
    </row>
    <row r="16" spans="1:14">
      <c r="A16" s="312" t="s">
        <v>9</v>
      </c>
      <c r="B16" s="205" t="s">
        <v>10</v>
      </c>
      <c r="C16" s="206">
        <v>7</v>
      </c>
      <c r="D16" s="206">
        <v>14</v>
      </c>
      <c r="E16" s="206">
        <v>24</v>
      </c>
      <c r="F16" s="206">
        <v>45</v>
      </c>
      <c r="G16" s="206">
        <f t="shared" si="0"/>
        <v>4.5</v>
      </c>
      <c r="H16" s="206">
        <f t="shared" si="1"/>
        <v>15</v>
      </c>
      <c r="I16" s="207">
        <f t="shared" si="2"/>
        <v>49.5</v>
      </c>
      <c r="J16" s="306"/>
      <c r="K16" s="206">
        <v>23</v>
      </c>
      <c r="L16" s="207">
        <f t="shared" si="3"/>
        <v>16.5</v>
      </c>
      <c r="M16" s="207">
        <f t="shared" si="4"/>
        <v>6.5</v>
      </c>
      <c r="N16" s="311">
        <f t="shared" si="5"/>
        <v>0.53333333333333333</v>
      </c>
    </row>
    <row r="17" spans="1:14">
      <c r="A17" s="310" t="s">
        <v>108</v>
      </c>
      <c r="B17" s="200" t="s">
        <v>110</v>
      </c>
      <c r="C17" s="201">
        <v>13</v>
      </c>
      <c r="D17" s="201">
        <v>15</v>
      </c>
      <c r="E17" s="201">
        <v>19</v>
      </c>
      <c r="F17" s="201">
        <v>47</v>
      </c>
      <c r="G17" s="201">
        <f t="shared" si="0"/>
        <v>4.7</v>
      </c>
      <c r="H17" s="201">
        <f t="shared" si="1"/>
        <v>15.666666666666666</v>
      </c>
      <c r="I17" s="202">
        <f t="shared" si="2"/>
        <v>51.7</v>
      </c>
      <c r="J17" s="306"/>
      <c r="K17" s="201">
        <v>23</v>
      </c>
      <c r="L17" s="207">
        <f t="shared" si="3"/>
        <v>17.233333333333334</v>
      </c>
      <c r="M17" s="207">
        <f t="shared" si="4"/>
        <v>5.7666666666666657</v>
      </c>
      <c r="N17" s="311">
        <f t="shared" si="5"/>
        <v>0.46808510638297879</v>
      </c>
    </row>
    <row r="18" spans="1:14">
      <c r="A18" s="313" t="s">
        <v>84</v>
      </c>
      <c r="B18" s="194" t="s">
        <v>85</v>
      </c>
      <c r="C18" s="195">
        <v>4</v>
      </c>
      <c r="D18" s="195">
        <v>8</v>
      </c>
      <c r="E18" s="195">
        <v>8</v>
      </c>
      <c r="F18" s="195">
        <v>20</v>
      </c>
      <c r="G18" s="195">
        <f t="shared" si="0"/>
        <v>2</v>
      </c>
      <c r="H18" s="195">
        <f t="shared" si="1"/>
        <v>6.666666666666667</v>
      </c>
      <c r="I18" s="196">
        <f t="shared" si="2"/>
        <v>22</v>
      </c>
      <c r="J18" s="306"/>
      <c r="K18" s="195">
        <v>13</v>
      </c>
      <c r="L18" s="207">
        <f t="shared" si="3"/>
        <v>7.333333333333333</v>
      </c>
      <c r="M18" s="207">
        <f t="shared" si="4"/>
        <v>5.666666666666667</v>
      </c>
      <c r="N18" s="311">
        <f t="shared" si="5"/>
        <v>0.95</v>
      </c>
    </row>
    <row r="19" spans="1:14">
      <c r="A19" s="312" t="s">
        <v>62</v>
      </c>
      <c r="B19" s="205" t="s">
        <v>65</v>
      </c>
      <c r="C19" s="206">
        <v>34</v>
      </c>
      <c r="D19" s="206">
        <v>28</v>
      </c>
      <c r="E19" s="206">
        <v>42</v>
      </c>
      <c r="F19" s="206">
        <v>104</v>
      </c>
      <c r="G19" s="206">
        <f t="shared" si="0"/>
        <v>10.4</v>
      </c>
      <c r="H19" s="206">
        <f t="shared" si="1"/>
        <v>34.666666666666664</v>
      </c>
      <c r="I19" s="207">
        <f t="shared" si="2"/>
        <v>114.4</v>
      </c>
      <c r="J19" s="306"/>
      <c r="K19" s="206">
        <v>43</v>
      </c>
      <c r="L19" s="207">
        <f t="shared" si="3"/>
        <v>38.133333333333333</v>
      </c>
      <c r="M19" s="207">
        <f t="shared" si="4"/>
        <v>4.8666666666666671</v>
      </c>
      <c r="N19" s="311">
        <f t="shared" si="5"/>
        <v>0.24038461538461547</v>
      </c>
    </row>
    <row r="20" spans="1:14">
      <c r="A20" s="312" t="s">
        <v>44</v>
      </c>
      <c r="B20" s="205" t="s">
        <v>45</v>
      </c>
      <c r="C20" s="206">
        <v>25</v>
      </c>
      <c r="D20" s="206">
        <v>34</v>
      </c>
      <c r="E20" s="206">
        <v>46</v>
      </c>
      <c r="F20" s="206">
        <v>105</v>
      </c>
      <c r="G20" s="206">
        <f t="shared" si="0"/>
        <v>10.5</v>
      </c>
      <c r="H20" s="206">
        <f t="shared" si="1"/>
        <v>35</v>
      </c>
      <c r="I20" s="207">
        <f t="shared" si="2"/>
        <v>115.5</v>
      </c>
      <c r="J20" s="306"/>
      <c r="K20" s="206">
        <v>43</v>
      </c>
      <c r="L20" s="207">
        <f t="shared" si="3"/>
        <v>38.5</v>
      </c>
      <c r="M20" s="207">
        <f t="shared" si="4"/>
        <v>4.5</v>
      </c>
      <c r="N20" s="311">
        <f t="shared" si="5"/>
        <v>0.22857142857142856</v>
      </c>
    </row>
    <row r="21" spans="1:14">
      <c r="A21" s="312" t="s">
        <v>136</v>
      </c>
      <c r="B21" s="205" t="s">
        <v>143</v>
      </c>
      <c r="C21" s="206">
        <v>3</v>
      </c>
      <c r="D21" s="206">
        <v>4</v>
      </c>
      <c r="E21" s="206">
        <v>3</v>
      </c>
      <c r="F21" s="206">
        <v>10</v>
      </c>
      <c r="G21" s="206">
        <f t="shared" si="0"/>
        <v>1</v>
      </c>
      <c r="H21" s="206">
        <f t="shared" si="1"/>
        <v>3.3333333333333335</v>
      </c>
      <c r="I21" s="207">
        <f t="shared" si="2"/>
        <v>11</v>
      </c>
      <c r="J21" s="306"/>
      <c r="K21" s="206">
        <v>8</v>
      </c>
      <c r="L21" s="207">
        <f t="shared" si="3"/>
        <v>3.6666666666666665</v>
      </c>
      <c r="M21" s="207">
        <f t="shared" si="4"/>
        <v>4.3333333333333339</v>
      </c>
      <c r="N21" s="311">
        <f t="shared" si="5"/>
        <v>1.3999999999999997</v>
      </c>
    </row>
    <row r="22" spans="1:14">
      <c r="A22" s="312" t="s">
        <v>9</v>
      </c>
      <c r="B22" s="205" t="s">
        <v>13</v>
      </c>
      <c r="C22" s="206">
        <v>7</v>
      </c>
      <c r="D22" s="206">
        <v>18</v>
      </c>
      <c r="E22" s="206">
        <v>7</v>
      </c>
      <c r="F22" s="206">
        <v>32</v>
      </c>
      <c r="G22" s="206">
        <f t="shared" si="0"/>
        <v>3.2</v>
      </c>
      <c r="H22" s="206">
        <f t="shared" si="1"/>
        <v>10.666666666666666</v>
      </c>
      <c r="I22" s="207">
        <f t="shared" si="2"/>
        <v>35.200000000000003</v>
      </c>
      <c r="J22" s="306"/>
      <c r="K22" s="206">
        <v>16</v>
      </c>
      <c r="L22" s="207">
        <f t="shared" si="3"/>
        <v>11.733333333333334</v>
      </c>
      <c r="M22" s="207">
        <f t="shared" si="4"/>
        <v>4.2666666666666657</v>
      </c>
      <c r="N22" s="311">
        <f t="shared" si="5"/>
        <v>0.50000000000000011</v>
      </c>
    </row>
    <row r="23" spans="1:14">
      <c r="A23" s="310" t="s">
        <v>19</v>
      </c>
      <c r="B23" s="200" t="s">
        <v>25</v>
      </c>
      <c r="C23" s="201">
        <v>7</v>
      </c>
      <c r="D23" s="201">
        <v>9</v>
      </c>
      <c r="E23" s="201">
        <v>16</v>
      </c>
      <c r="F23" s="201">
        <v>32</v>
      </c>
      <c r="G23" s="201">
        <f t="shared" si="0"/>
        <v>3.2</v>
      </c>
      <c r="H23" s="201">
        <f t="shared" si="1"/>
        <v>10.666666666666666</v>
      </c>
      <c r="I23" s="202">
        <f t="shared" si="2"/>
        <v>35.200000000000003</v>
      </c>
      <c r="J23" s="306"/>
      <c r="K23" s="201">
        <v>16</v>
      </c>
      <c r="L23" s="207">
        <f t="shared" si="3"/>
        <v>11.733333333333334</v>
      </c>
      <c r="M23" s="207">
        <f t="shared" si="4"/>
        <v>4.2666666666666657</v>
      </c>
      <c r="N23" s="311">
        <f t="shared" si="5"/>
        <v>0.50000000000000011</v>
      </c>
    </row>
    <row r="24" spans="1:14">
      <c r="A24" s="312" t="s">
        <v>62</v>
      </c>
      <c r="B24" s="205" t="s">
        <v>68</v>
      </c>
      <c r="C24" s="206">
        <v>7</v>
      </c>
      <c r="D24" s="206">
        <v>9</v>
      </c>
      <c r="E24" s="206">
        <v>8</v>
      </c>
      <c r="F24" s="206">
        <v>24</v>
      </c>
      <c r="G24" s="206">
        <f t="shared" si="0"/>
        <v>2.4000000000000004</v>
      </c>
      <c r="H24" s="206">
        <f t="shared" si="1"/>
        <v>8</v>
      </c>
      <c r="I24" s="207">
        <f t="shared" si="2"/>
        <v>26.4</v>
      </c>
      <c r="J24" s="306"/>
      <c r="K24" s="206">
        <v>13</v>
      </c>
      <c r="L24" s="207">
        <f t="shared" si="3"/>
        <v>8.7999999999999989</v>
      </c>
      <c r="M24" s="207">
        <f t="shared" si="4"/>
        <v>4.2000000000000011</v>
      </c>
      <c r="N24" s="311">
        <f t="shared" si="5"/>
        <v>0.625</v>
      </c>
    </row>
    <row r="25" spans="1:14">
      <c r="A25" s="310" t="s">
        <v>56</v>
      </c>
      <c r="B25" s="200" t="s">
        <v>58</v>
      </c>
      <c r="C25" s="201"/>
      <c r="D25" s="201"/>
      <c r="E25" s="201">
        <v>1</v>
      </c>
      <c r="F25" s="201">
        <v>1</v>
      </c>
      <c r="G25" s="201">
        <f t="shared" si="0"/>
        <v>0.1</v>
      </c>
      <c r="H25" s="201">
        <f t="shared" si="1"/>
        <v>0.33333333333333331</v>
      </c>
      <c r="I25" s="202">
        <f t="shared" si="2"/>
        <v>1.1000000000000001</v>
      </c>
      <c r="J25" s="306"/>
      <c r="K25" s="201">
        <v>4</v>
      </c>
      <c r="L25" s="207">
        <f t="shared" si="3"/>
        <v>0.3666666666666667</v>
      </c>
      <c r="M25" s="207">
        <f t="shared" si="4"/>
        <v>3.6333333333333333</v>
      </c>
      <c r="N25" s="311">
        <f t="shared" si="5"/>
        <v>11</v>
      </c>
    </row>
    <row r="26" spans="1:14">
      <c r="A26" s="312" t="s">
        <v>136</v>
      </c>
      <c r="B26" s="205" t="s">
        <v>139</v>
      </c>
      <c r="C26" s="206">
        <v>12</v>
      </c>
      <c r="D26" s="206">
        <v>10</v>
      </c>
      <c r="E26" s="206">
        <v>12</v>
      </c>
      <c r="F26" s="206">
        <v>34</v>
      </c>
      <c r="G26" s="206">
        <f t="shared" si="0"/>
        <v>3.4000000000000004</v>
      </c>
      <c r="H26" s="206">
        <f t="shared" si="1"/>
        <v>11.333333333333334</v>
      </c>
      <c r="I26" s="207">
        <f t="shared" si="2"/>
        <v>37.4</v>
      </c>
      <c r="J26" s="306"/>
      <c r="K26" s="206">
        <v>16</v>
      </c>
      <c r="L26" s="207">
        <f t="shared" si="3"/>
        <v>12.466666666666667</v>
      </c>
      <c r="M26" s="207">
        <f t="shared" si="4"/>
        <v>3.5333333333333332</v>
      </c>
      <c r="N26" s="311">
        <f t="shared" si="5"/>
        <v>0.41176470588235287</v>
      </c>
    </row>
    <row r="27" spans="1:14">
      <c r="A27" s="313" t="s">
        <v>113</v>
      </c>
      <c r="B27" s="194" t="s">
        <v>116</v>
      </c>
      <c r="C27" s="195">
        <v>4</v>
      </c>
      <c r="D27" s="195">
        <v>7</v>
      </c>
      <c r="E27" s="195">
        <v>4</v>
      </c>
      <c r="F27" s="195">
        <v>15</v>
      </c>
      <c r="G27" s="195">
        <f t="shared" si="0"/>
        <v>1.5</v>
      </c>
      <c r="H27" s="195">
        <f t="shared" si="1"/>
        <v>5</v>
      </c>
      <c r="I27" s="196">
        <f t="shared" si="2"/>
        <v>16.5</v>
      </c>
      <c r="J27" s="306"/>
      <c r="K27" s="195">
        <v>9</v>
      </c>
      <c r="L27" s="207">
        <f t="shared" si="3"/>
        <v>5.5</v>
      </c>
      <c r="M27" s="207">
        <f t="shared" si="4"/>
        <v>3.5</v>
      </c>
      <c r="N27" s="311">
        <f t="shared" si="5"/>
        <v>0.8</v>
      </c>
    </row>
    <row r="28" spans="1:14">
      <c r="A28" s="310" t="s">
        <v>93</v>
      </c>
      <c r="B28" s="200" t="s">
        <v>94</v>
      </c>
      <c r="C28" s="201">
        <v>14</v>
      </c>
      <c r="D28" s="201">
        <v>15</v>
      </c>
      <c r="E28" s="201">
        <v>11</v>
      </c>
      <c r="F28" s="201">
        <v>40</v>
      </c>
      <c r="G28" s="201">
        <f t="shared" si="0"/>
        <v>4</v>
      </c>
      <c r="H28" s="201">
        <f t="shared" si="1"/>
        <v>13.333333333333334</v>
      </c>
      <c r="I28" s="202">
        <f t="shared" si="2"/>
        <v>44</v>
      </c>
      <c r="J28" s="306"/>
      <c r="K28" s="201">
        <v>18</v>
      </c>
      <c r="L28" s="207">
        <f t="shared" si="3"/>
        <v>14.666666666666666</v>
      </c>
      <c r="M28" s="207">
        <f t="shared" si="4"/>
        <v>3.3333333333333339</v>
      </c>
      <c r="N28" s="311">
        <f t="shared" si="5"/>
        <v>0.34999999999999992</v>
      </c>
    </row>
    <row r="29" spans="1:14">
      <c r="A29" s="312" t="s">
        <v>9</v>
      </c>
      <c r="B29" s="205" t="s">
        <v>15</v>
      </c>
      <c r="C29" s="206">
        <v>12</v>
      </c>
      <c r="D29" s="206">
        <v>11</v>
      </c>
      <c r="E29" s="206">
        <v>20</v>
      </c>
      <c r="F29" s="206">
        <v>43</v>
      </c>
      <c r="G29" s="206">
        <f t="shared" si="0"/>
        <v>4.3</v>
      </c>
      <c r="H29" s="206">
        <f t="shared" si="1"/>
        <v>14.333333333333334</v>
      </c>
      <c r="I29" s="207">
        <f t="shared" si="2"/>
        <v>47.3</v>
      </c>
      <c r="J29" s="306"/>
      <c r="K29" s="206">
        <v>19</v>
      </c>
      <c r="L29" s="207">
        <f t="shared" si="3"/>
        <v>15.766666666666666</v>
      </c>
      <c r="M29" s="207">
        <f t="shared" si="4"/>
        <v>3.2333333333333343</v>
      </c>
      <c r="N29" s="311">
        <f t="shared" si="5"/>
        <v>0.32558139534883718</v>
      </c>
    </row>
    <row r="30" spans="1:14">
      <c r="A30" s="310" t="s">
        <v>119</v>
      </c>
      <c r="B30" s="200" t="s">
        <v>121</v>
      </c>
      <c r="C30" s="201">
        <v>7</v>
      </c>
      <c r="D30" s="201">
        <v>7</v>
      </c>
      <c r="E30" s="201">
        <v>9</v>
      </c>
      <c r="F30" s="201">
        <v>23</v>
      </c>
      <c r="G30" s="201">
        <f t="shared" si="0"/>
        <v>2.3000000000000003</v>
      </c>
      <c r="H30" s="201">
        <f t="shared" si="1"/>
        <v>7.666666666666667</v>
      </c>
      <c r="I30" s="202">
        <f t="shared" si="2"/>
        <v>25.3</v>
      </c>
      <c r="J30" s="306"/>
      <c r="K30" s="201">
        <v>11</v>
      </c>
      <c r="L30" s="207">
        <f t="shared" si="3"/>
        <v>8.4333333333333336</v>
      </c>
      <c r="M30" s="207">
        <f t="shared" si="4"/>
        <v>2.5666666666666664</v>
      </c>
      <c r="N30" s="311">
        <f t="shared" si="5"/>
        <v>0.43478260869565211</v>
      </c>
    </row>
    <row r="31" spans="1:14">
      <c r="A31" s="313" t="s">
        <v>132</v>
      </c>
      <c r="B31" s="194" t="s">
        <v>133</v>
      </c>
      <c r="C31" s="195">
        <v>5</v>
      </c>
      <c r="D31" s="195">
        <v>9</v>
      </c>
      <c r="E31" s="195">
        <v>15</v>
      </c>
      <c r="F31" s="195">
        <v>29</v>
      </c>
      <c r="G31" s="195">
        <f t="shared" si="0"/>
        <v>2.9000000000000004</v>
      </c>
      <c r="H31" s="195">
        <f t="shared" si="1"/>
        <v>9.6666666666666661</v>
      </c>
      <c r="I31" s="196">
        <f t="shared" si="2"/>
        <v>31.9</v>
      </c>
      <c r="J31" s="306"/>
      <c r="K31" s="195">
        <v>13</v>
      </c>
      <c r="L31" s="207">
        <f t="shared" si="3"/>
        <v>10.633333333333333</v>
      </c>
      <c r="M31" s="207">
        <f t="shared" si="4"/>
        <v>2.3666666666666671</v>
      </c>
      <c r="N31" s="311">
        <f t="shared" si="5"/>
        <v>0.34482758620689663</v>
      </c>
    </row>
    <row r="32" spans="1:14">
      <c r="A32" s="310" t="s">
        <v>28</v>
      </c>
      <c r="B32" s="200" t="s">
        <v>29</v>
      </c>
      <c r="C32" s="201"/>
      <c r="D32" s="201">
        <v>1</v>
      </c>
      <c r="E32" s="201">
        <v>4</v>
      </c>
      <c r="F32" s="201">
        <v>5</v>
      </c>
      <c r="G32" s="201">
        <f t="shared" si="0"/>
        <v>0.5</v>
      </c>
      <c r="H32" s="201">
        <f t="shared" si="1"/>
        <v>1.6666666666666667</v>
      </c>
      <c r="I32" s="202">
        <f t="shared" si="2"/>
        <v>5.5</v>
      </c>
      <c r="J32" s="306"/>
      <c r="K32" s="201">
        <v>4</v>
      </c>
      <c r="L32" s="207">
        <f t="shared" si="3"/>
        <v>1.8333333333333333</v>
      </c>
      <c r="M32" s="207">
        <f t="shared" si="4"/>
        <v>2.166666666666667</v>
      </c>
      <c r="N32" s="311">
        <f t="shared" si="5"/>
        <v>1.3999999999999997</v>
      </c>
    </row>
    <row r="33" spans="1:14">
      <c r="A33" s="313" t="s">
        <v>125</v>
      </c>
      <c r="B33" s="194" t="s">
        <v>130</v>
      </c>
      <c r="C33" s="195">
        <v>5</v>
      </c>
      <c r="D33" s="195">
        <v>6</v>
      </c>
      <c r="E33" s="195">
        <v>5</v>
      </c>
      <c r="F33" s="195">
        <v>16</v>
      </c>
      <c r="G33" s="195">
        <f t="shared" si="0"/>
        <v>1.6</v>
      </c>
      <c r="H33" s="195">
        <f t="shared" si="1"/>
        <v>5.333333333333333</v>
      </c>
      <c r="I33" s="196">
        <f t="shared" si="2"/>
        <v>17.600000000000001</v>
      </c>
      <c r="J33" s="306"/>
      <c r="K33" s="195">
        <v>8</v>
      </c>
      <c r="L33" s="207">
        <f t="shared" si="3"/>
        <v>5.8666666666666671</v>
      </c>
      <c r="M33" s="207">
        <f t="shared" si="4"/>
        <v>2.1333333333333329</v>
      </c>
      <c r="N33" s="311">
        <f t="shared" si="5"/>
        <v>0.50000000000000011</v>
      </c>
    </row>
    <row r="34" spans="1:14">
      <c r="A34" s="310" t="s">
        <v>194</v>
      </c>
      <c r="B34" s="200" t="s">
        <v>42</v>
      </c>
      <c r="C34" s="201">
        <v>14</v>
      </c>
      <c r="D34" s="201">
        <v>20</v>
      </c>
      <c r="E34" s="201">
        <v>23</v>
      </c>
      <c r="F34" s="201">
        <v>57</v>
      </c>
      <c r="G34" s="201">
        <f t="shared" si="0"/>
        <v>5.7</v>
      </c>
      <c r="H34" s="201">
        <f t="shared" si="1"/>
        <v>19</v>
      </c>
      <c r="I34" s="202">
        <f t="shared" si="2"/>
        <v>62.7</v>
      </c>
      <c r="J34" s="306"/>
      <c r="K34" s="201">
        <v>23</v>
      </c>
      <c r="L34" s="207">
        <f t="shared" si="3"/>
        <v>20.900000000000002</v>
      </c>
      <c r="M34" s="207">
        <f t="shared" si="4"/>
        <v>2.0999999999999979</v>
      </c>
      <c r="N34" s="311">
        <f t="shared" si="5"/>
        <v>0.21052631578947367</v>
      </c>
    </row>
    <row r="35" spans="1:14">
      <c r="A35" s="313" t="s">
        <v>125</v>
      </c>
      <c r="B35" s="194" t="s">
        <v>128</v>
      </c>
      <c r="C35" s="195">
        <v>3</v>
      </c>
      <c r="D35" s="195">
        <v>5</v>
      </c>
      <c r="E35" s="195">
        <v>6</v>
      </c>
      <c r="F35" s="195">
        <v>14</v>
      </c>
      <c r="G35" s="195">
        <f t="shared" si="0"/>
        <v>1.4000000000000001</v>
      </c>
      <c r="H35" s="195">
        <f t="shared" si="1"/>
        <v>4.666666666666667</v>
      </c>
      <c r="I35" s="196">
        <f t="shared" si="2"/>
        <v>15.4</v>
      </c>
      <c r="J35" s="306"/>
      <c r="K35" s="195">
        <v>7</v>
      </c>
      <c r="L35" s="207">
        <f t="shared" si="3"/>
        <v>5.1333333333333337</v>
      </c>
      <c r="M35" s="207">
        <f t="shared" si="4"/>
        <v>1.8666666666666663</v>
      </c>
      <c r="N35" s="311">
        <f t="shared" si="5"/>
        <v>0.49999999999999989</v>
      </c>
    </row>
    <row r="36" spans="1:14">
      <c r="A36" s="310" t="s">
        <v>108</v>
      </c>
      <c r="B36" s="200" t="s">
        <v>111</v>
      </c>
      <c r="C36" s="201">
        <v>6</v>
      </c>
      <c r="D36" s="201">
        <v>13</v>
      </c>
      <c r="E36" s="201">
        <v>20</v>
      </c>
      <c r="F36" s="201">
        <v>39</v>
      </c>
      <c r="G36" s="201">
        <f t="shared" ref="G36:G67" si="6">SUM(F36*0.1)</f>
        <v>3.9000000000000004</v>
      </c>
      <c r="H36" s="201">
        <f t="shared" ref="H36:H67" si="7">SUM(C36+D36+E36)/3</f>
        <v>13</v>
      </c>
      <c r="I36" s="202">
        <f t="shared" ref="I36:I67" si="8">SUM(F36+G36)</f>
        <v>42.9</v>
      </c>
      <c r="J36" s="306"/>
      <c r="K36" s="201">
        <v>16</v>
      </c>
      <c r="L36" s="207">
        <f t="shared" ref="L36:L67" si="9">I36/3</f>
        <v>14.299999999999999</v>
      </c>
      <c r="M36" s="207">
        <f t="shared" ref="M36:M67" si="10">SUM(K36-L36)</f>
        <v>1.7000000000000011</v>
      </c>
      <c r="N36" s="311">
        <f t="shared" ref="N36:N67" si="11">SUM(K36-H36)/H36</f>
        <v>0.23076923076923078</v>
      </c>
    </row>
    <row r="37" spans="1:14">
      <c r="A37" s="312" t="s">
        <v>76</v>
      </c>
      <c r="B37" s="205" t="s">
        <v>77</v>
      </c>
      <c r="C37" s="206">
        <v>35</v>
      </c>
      <c r="D37" s="206">
        <v>28</v>
      </c>
      <c r="E37" s="206">
        <v>39</v>
      </c>
      <c r="F37" s="206">
        <v>102</v>
      </c>
      <c r="G37" s="206">
        <f t="shared" si="6"/>
        <v>10.200000000000001</v>
      </c>
      <c r="H37" s="206">
        <f t="shared" si="7"/>
        <v>34</v>
      </c>
      <c r="I37" s="207">
        <f t="shared" si="8"/>
        <v>112.2</v>
      </c>
      <c r="J37" s="306"/>
      <c r="K37" s="206">
        <v>39</v>
      </c>
      <c r="L37" s="207">
        <f t="shared" si="9"/>
        <v>37.4</v>
      </c>
      <c r="M37" s="207">
        <f t="shared" si="10"/>
        <v>1.6000000000000014</v>
      </c>
      <c r="N37" s="311">
        <f t="shared" si="11"/>
        <v>0.14705882352941177</v>
      </c>
    </row>
    <row r="38" spans="1:14">
      <c r="A38" s="312" t="s">
        <v>32</v>
      </c>
      <c r="B38" s="205" t="s">
        <v>35</v>
      </c>
      <c r="C38" s="206">
        <v>8</v>
      </c>
      <c r="D38" s="206">
        <v>9</v>
      </c>
      <c r="E38" s="206">
        <v>9</v>
      </c>
      <c r="F38" s="206">
        <v>26</v>
      </c>
      <c r="G38" s="206">
        <f t="shared" si="6"/>
        <v>2.6</v>
      </c>
      <c r="H38" s="206">
        <f t="shared" si="7"/>
        <v>8.6666666666666661</v>
      </c>
      <c r="I38" s="207">
        <f t="shared" si="8"/>
        <v>28.6</v>
      </c>
      <c r="J38" s="306"/>
      <c r="K38" s="206">
        <v>11</v>
      </c>
      <c r="L38" s="207">
        <f t="shared" si="9"/>
        <v>9.5333333333333332</v>
      </c>
      <c r="M38" s="207">
        <f t="shared" si="10"/>
        <v>1.4666666666666668</v>
      </c>
      <c r="N38" s="311">
        <f t="shared" si="11"/>
        <v>0.26923076923076933</v>
      </c>
    </row>
    <row r="39" spans="1:14">
      <c r="A39" s="312" t="s">
        <v>62</v>
      </c>
      <c r="B39" s="205" t="s">
        <v>67</v>
      </c>
      <c r="C39" s="206">
        <v>9</v>
      </c>
      <c r="D39" s="206">
        <v>13</v>
      </c>
      <c r="E39" s="206">
        <v>15</v>
      </c>
      <c r="F39" s="206">
        <v>37</v>
      </c>
      <c r="G39" s="206">
        <f t="shared" si="6"/>
        <v>3.7</v>
      </c>
      <c r="H39" s="206">
        <f t="shared" si="7"/>
        <v>12.333333333333334</v>
      </c>
      <c r="I39" s="207">
        <f t="shared" si="8"/>
        <v>40.700000000000003</v>
      </c>
      <c r="J39" s="306"/>
      <c r="K39" s="206">
        <v>15</v>
      </c>
      <c r="L39" s="207">
        <f t="shared" si="9"/>
        <v>13.566666666666668</v>
      </c>
      <c r="M39" s="207">
        <f t="shared" si="10"/>
        <v>1.4333333333333318</v>
      </c>
      <c r="N39" s="311">
        <f t="shared" si="11"/>
        <v>0.21621621621621614</v>
      </c>
    </row>
    <row r="40" spans="1:14">
      <c r="A40" s="312" t="s">
        <v>32</v>
      </c>
      <c r="B40" s="205" t="s">
        <v>33</v>
      </c>
      <c r="C40" s="206">
        <v>9</v>
      </c>
      <c r="D40" s="206">
        <v>14</v>
      </c>
      <c r="E40" s="206">
        <v>9</v>
      </c>
      <c r="F40" s="206">
        <v>32</v>
      </c>
      <c r="G40" s="206">
        <f t="shared" si="6"/>
        <v>3.2</v>
      </c>
      <c r="H40" s="206">
        <f t="shared" si="7"/>
        <v>10.666666666666666</v>
      </c>
      <c r="I40" s="207">
        <f t="shared" si="8"/>
        <v>35.200000000000003</v>
      </c>
      <c r="J40" s="306"/>
      <c r="K40" s="206">
        <v>13</v>
      </c>
      <c r="L40" s="207">
        <f t="shared" si="9"/>
        <v>11.733333333333334</v>
      </c>
      <c r="M40" s="207">
        <f t="shared" si="10"/>
        <v>1.2666666666666657</v>
      </c>
      <c r="N40" s="311">
        <f t="shared" si="11"/>
        <v>0.21875000000000006</v>
      </c>
    </row>
    <row r="41" spans="1:14">
      <c r="A41" s="313" t="s">
        <v>125</v>
      </c>
      <c r="B41" s="194" t="s">
        <v>126</v>
      </c>
      <c r="C41" s="195">
        <v>32</v>
      </c>
      <c r="D41" s="195">
        <v>15</v>
      </c>
      <c r="E41" s="195">
        <v>29</v>
      </c>
      <c r="F41" s="195">
        <v>76</v>
      </c>
      <c r="G41" s="195">
        <f t="shared" si="6"/>
        <v>7.6000000000000005</v>
      </c>
      <c r="H41" s="195">
        <f t="shared" si="7"/>
        <v>25.333333333333332</v>
      </c>
      <c r="I41" s="196">
        <f t="shared" si="8"/>
        <v>83.6</v>
      </c>
      <c r="J41" s="306"/>
      <c r="K41" s="195">
        <v>29</v>
      </c>
      <c r="L41" s="207">
        <f t="shared" si="9"/>
        <v>27.866666666666664</v>
      </c>
      <c r="M41" s="207">
        <f t="shared" si="10"/>
        <v>1.1333333333333364</v>
      </c>
      <c r="N41" s="311">
        <f t="shared" si="11"/>
        <v>0.14473684210526322</v>
      </c>
    </row>
    <row r="42" spans="1:14">
      <c r="A42" s="313" t="s">
        <v>113</v>
      </c>
      <c r="B42" s="194" t="s">
        <v>117</v>
      </c>
      <c r="C42" s="195">
        <v>8</v>
      </c>
      <c r="D42" s="195">
        <v>4</v>
      </c>
      <c r="E42" s="195">
        <v>4</v>
      </c>
      <c r="F42" s="195">
        <v>16</v>
      </c>
      <c r="G42" s="195">
        <f t="shared" si="6"/>
        <v>1.6</v>
      </c>
      <c r="H42" s="195">
        <f t="shared" si="7"/>
        <v>5.333333333333333</v>
      </c>
      <c r="I42" s="196">
        <f t="shared" si="8"/>
        <v>17.600000000000001</v>
      </c>
      <c r="J42" s="306"/>
      <c r="K42" s="195">
        <v>7</v>
      </c>
      <c r="L42" s="207">
        <f t="shared" si="9"/>
        <v>5.8666666666666671</v>
      </c>
      <c r="M42" s="207">
        <f t="shared" si="10"/>
        <v>1.1333333333333329</v>
      </c>
      <c r="N42" s="311">
        <f t="shared" si="11"/>
        <v>0.31250000000000006</v>
      </c>
    </row>
    <row r="43" spans="1:14">
      <c r="A43" s="312" t="s">
        <v>62</v>
      </c>
      <c r="B43" s="205" t="s">
        <v>63</v>
      </c>
      <c r="C43" s="206">
        <v>17</v>
      </c>
      <c r="D43" s="206">
        <v>21</v>
      </c>
      <c r="E43" s="206">
        <v>19</v>
      </c>
      <c r="F43" s="206">
        <v>57</v>
      </c>
      <c r="G43" s="206">
        <f t="shared" si="6"/>
        <v>5.7</v>
      </c>
      <c r="H43" s="206">
        <f t="shared" si="7"/>
        <v>19</v>
      </c>
      <c r="I43" s="207">
        <f t="shared" si="8"/>
        <v>62.7</v>
      </c>
      <c r="J43" s="306"/>
      <c r="K43" s="206">
        <v>22</v>
      </c>
      <c r="L43" s="207">
        <f t="shared" si="9"/>
        <v>20.900000000000002</v>
      </c>
      <c r="M43" s="207">
        <f t="shared" si="10"/>
        <v>1.0999999999999979</v>
      </c>
      <c r="N43" s="311">
        <f t="shared" si="11"/>
        <v>0.15789473684210525</v>
      </c>
    </row>
    <row r="44" spans="1:14">
      <c r="A44" s="310" t="s">
        <v>19</v>
      </c>
      <c r="B44" s="200" t="s">
        <v>20</v>
      </c>
      <c r="C44" s="201">
        <v>12</v>
      </c>
      <c r="D44" s="201">
        <v>12</v>
      </c>
      <c r="E44" s="201">
        <v>12</v>
      </c>
      <c r="F44" s="201">
        <v>36</v>
      </c>
      <c r="G44" s="201">
        <f t="shared" si="6"/>
        <v>3.6</v>
      </c>
      <c r="H44" s="201">
        <f t="shared" si="7"/>
        <v>12</v>
      </c>
      <c r="I44" s="202">
        <f t="shared" si="8"/>
        <v>39.6</v>
      </c>
      <c r="J44" s="306"/>
      <c r="K44" s="201">
        <v>14</v>
      </c>
      <c r="L44" s="207">
        <f t="shared" si="9"/>
        <v>13.200000000000001</v>
      </c>
      <c r="M44" s="207">
        <f t="shared" si="10"/>
        <v>0.79999999999999893</v>
      </c>
      <c r="N44" s="311">
        <f t="shared" si="11"/>
        <v>0.16666666666666666</v>
      </c>
    </row>
    <row r="45" spans="1:14">
      <c r="A45" s="312" t="s">
        <v>32</v>
      </c>
      <c r="B45" s="205" t="s">
        <v>34</v>
      </c>
      <c r="C45" s="206">
        <v>14</v>
      </c>
      <c r="D45" s="206">
        <v>8</v>
      </c>
      <c r="E45" s="206">
        <v>14</v>
      </c>
      <c r="F45" s="206">
        <v>36</v>
      </c>
      <c r="G45" s="206">
        <f t="shared" si="6"/>
        <v>3.6</v>
      </c>
      <c r="H45" s="206">
        <f t="shared" si="7"/>
        <v>12</v>
      </c>
      <c r="I45" s="207">
        <f t="shared" si="8"/>
        <v>39.6</v>
      </c>
      <c r="J45" s="306"/>
      <c r="K45" s="206">
        <v>14</v>
      </c>
      <c r="L45" s="207">
        <f t="shared" si="9"/>
        <v>13.200000000000001</v>
      </c>
      <c r="M45" s="207">
        <f t="shared" si="10"/>
        <v>0.79999999999999893</v>
      </c>
      <c r="N45" s="311">
        <f t="shared" si="11"/>
        <v>0.16666666666666666</v>
      </c>
    </row>
    <row r="46" spans="1:14">
      <c r="A46" s="312" t="s">
        <v>9</v>
      </c>
      <c r="B46" s="205" t="s">
        <v>18</v>
      </c>
      <c r="C46" s="206">
        <v>10</v>
      </c>
      <c r="D46" s="206">
        <v>4</v>
      </c>
      <c r="E46" s="206">
        <v>9</v>
      </c>
      <c r="F46" s="206">
        <v>23</v>
      </c>
      <c r="G46" s="206">
        <f t="shared" si="6"/>
        <v>2.3000000000000003</v>
      </c>
      <c r="H46" s="206">
        <f t="shared" si="7"/>
        <v>7.666666666666667</v>
      </c>
      <c r="I46" s="207">
        <f t="shared" si="8"/>
        <v>25.3</v>
      </c>
      <c r="J46" s="306"/>
      <c r="K46" s="206">
        <v>9</v>
      </c>
      <c r="L46" s="207">
        <f t="shared" si="9"/>
        <v>8.4333333333333336</v>
      </c>
      <c r="M46" s="207">
        <f t="shared" si="10"/>
        <v>0.56666666666666643</v>
      </c>
      <c r="N46" s="311">
        <f t="shared" si="11"/>
        <v>0.17391304347826084</v>
      </c>
    </row>
    <row r="47" spans="1:14">
      <c r="A47" s="312" t="s">
        <v>70</v>
      </c>
      <c r="B47" s="205" t="s">
        <v>74</v>
      </c>
      <c r="C47" s="206">
        <v>31</v>
      </c>
      <c r="D47" s="206">
        <v>20</v>
      </c>
      <c r="E47" s="206">
        <v>30</v>
      </c>
      <c r="F47" s="206">
        <v>81</v>
      </c>
      <c r="G47" s="206">
        <f t="shared" si="6"/>
        <v>8.1</v>
      </c>
      <c r="H47" s="206">
        <f t="shared" si="7"/>
        <v>27</v>
      </c>
      <c r="I47" s="207">
        <f t="shared" si="8"/>
        <v>89.1</v>
      </c>
      <c r="J47" s="306"/>
      <c r="K47" s="206">
        <v>30</v>
      </c>
      <c r="L47" s="207">
        <f t="shared" si="9"/>
        <v>29.7</v>
      </c>
      <c r="M47" s="207">
        <f t="shared" si="10"/>
        <v>0.30000000000000071</v>
      </c>
      <c r="N47" s="311">
        <f t="shared" si="11"/>
        <v>0.1111111111111111</v>
      </c>
    </row>
    <row r="48" spans="1:14">
      <c r="A48" s="310" t="s">
        <v>53</v>
      </c>
      <c r="B48" s="200" t="s">
        <v>55</v>
      </c>
      <c r="C48" s="201">
        <v>16</v>
      </c>
      <c r="D48" s="201">
        <v>5</v>
      </c>
      <c r="E48" s="201">
        <v>3</v>
      </c>
      <c r="F48" s="201">
        <v>24</v>
      </c>
      <c r="G48" s="201">
        <f t="shared" si="6"/>
        <v>2.4000000000000004</v>
      </c>
      <c r="H48" s="201">
        <f t="shared" si="7"/>
        <v>8</v>
      </c>
      <c r="I48" s="202">
        <f t="shared" si="8"/>
        <v>26.4</v>
      </c>
      <c r="J48" s="306"/>
      <c r="K48" s="201">
        <v>9</v>
      </c>
      <c r="L48" s="207">
        <f t="shared" si="9"/>
        <v>8.7999999999999989</v>
      </c>
      <c r="M48" s="207">
        <f t="shared" si="10"/>
        <v>0.20000000000000107</v>
      </c>
      <c r="N48" s="311">
        <f t="shared" si="11"/>
        <v>0.125</v>
      </c>
    </row>
    <row r="49" spans="1:14">
      <c r="A49" s="312" t="s">
        <v>136</v>
      </c>
      <c r="B49" s="205" t="s">
        <v>138</v>
      </c>
      <c r="C49" s="206">
        <v>23</v>
      </c>
      <c r="D49" s="206">
        <v>13</v>
      </c>
      <c r="E49" s="206">
        <v>10</v>
      </c>
      <c r="F49" s="206">
        <v>46</v>
      </c>
      <c r="G49" s="206">
        <f t="shared" si="6"/>
        <v>4.6000000000000005</v>
      </c>
      <c r="H49" s="206">
        <f t="shared" si="7"/>
        <v>15.333333333333334</v>
      </c>
      <c r="I49" s="207">
        <f t="shared" si="8"/>
        <v>50.6</v>
      </c>
      <c r="J49" s="306"/>
      <c r="K49" s="206">
        <v>17</v>
      </c>
      <c r="L49" s="207">
        <f t="shared" si="9"/>
        <v>16.866666666666667</v>
      </c>
      <c r="M49" s="207">
        <f t="shared" si="10"/>
        <v>0.13333333333333286</v>
      </c>
      <c r="N49" s="311">
        <f t="shared" si="11"/>
        <v>0.108695652173913</v>
      </c>
    </row>
    <row r="50" spans="1:14">
      <c r="A50" s="310" t="s">
        <v>19</v>
      </c>
      <c r="B50" s="200" t="s">
        <v>22</v>
      </c>
      <c r="C50" s="201">
        <v>12</v>
      </c>
      <c r="D50" s="201">
        <v>13</v>
      </c>
      <c r="E50" s="201">
        <v>13</v>
      </c>
      <c r="F50" s="201">
        <v>38</v>
      </c>
      <c r="G50" s="201">
        <f t="shared" si="6"/>
        <v>3.8000000000000003</v>
      </c>
      <c r="H50" s="201">
        <f t="shared" si="7"/>
        <v>12.666666666666666</v>
      </c>
      <c r="I50" s="202">
        <f t="shared" si="8"/>
        <v>41.8</v>
      </c>
      <c r="J50" s="306"/>
      <c r="K50" s="201">
        <v>14</v>
      </c>
      <c r="L50" s="207">
        <f t="shared" si="9"/>
        <v>13.933333333333332</v>
      </c>
      <c r="M50" s="207">
        <f t="shared" si="10"/>
        <v>6.6666666666668206E-2</v>
      </c>
      <c r="N50" s="311">
        <f t="shared" si="11"/>
        <v>0.10526315789473689</v>
      </c>
    </row>
    <row r="51" spans="1:14">
      <c r="A51" s="312" t="s">
        <v>49</v>
      </c>
      <c r="B51" s="205" t="s">
        <v>51</v>
      </c>
      <c r="C51" s="206">
        <v>3</v>
      </c>
      <c r="D51" s="206">
        <v>2</v>
      </c>
      <c r="E51" s="206">
        <v>3</v>
      </c>
      <c r="F51" s="206">
        <v>8</v>
      </c>
      <c r="G51" s="206">
        <f t="shared" si="6"/>
        <v>0.8</v>
      </c>
      <c r="H51" s="206">
        <f t="shared" si="7"/>
        <v>2.6666666666666665</v>
      </c>
      <c r="I51" s="207">
        <f t="shared" si="8"/>
        <v>8.8000000000000007</v>
      </c>
      <c r="J51" s="306"/>
      <c r="K51" s="206">
        <v>3</v>
      </c>
      <c r="L51" s="207">
        <f t="shared" si="9"/>
        <v>2.9333333333333336</v>
      </c>
      <c r="M51" s="207">
        <f t="shared" si="10"/>
        <v>6.666666666666643E-2</v>
      </c>
      <c r="N51" s="311">
        <f t="shared" si="11"/>
        <v>0.12500000000000006</v>
      </c>
    </row>
    <row r="52" spans="1:14">
      <c r="A52" s="312" t="s">
        <v>44</v>
      </c>
      <c r="B52" s="209" t="s">
        <v>203</v>
      </c>
      <c r="C52" s="206">
        <v>58</v>
      </c>
      <c r="D52" s="206">
        <v>42</v>
      </c>
      <c r="E52" s="206">
        <v>59</v>
      </c>
      <c r="F52" s="206">
        <v>159</v>
      </c>
      <c r="G52" s="206">
        <f t="shared" si="6"/>
        <v>15.9</v>
      </c>
      <c r="H52" s="206">
        <f t="shared" si="7"/>
        <v>53</v>
      </c>
      <c r="I52" s="207">
        <f t="shared" si="8"/>
        <v>174.9</v>
      </c>
      <c r="J52" s="306"/>
      <c r="K52" s="206">
        <v>58</v>
      </c>
      <c r="L52" s="207">
        <f t="shared" si="9"/>
        <v>58.300000000000004</v>
      </c>
      <c r="M52" s="207">
        <f t="shared" si="10"/>
        <v>-0.30000000000000426</v>
      </c>
      <c r="N52" s="311">
        <f t="shared" si="11"/>
        <v>9.4339622641509441E-2</v>
      </c>
    </row>
    <row r="53" spans="1:14">
      <c r="A53" s="313" t="s">
        <v>113</v>
      </c>
      <c r="B53" s="194" t="s">
        <v>114</v>
      </c>
      <c r="C53" s="195">
        <v>2</v>
      </c>
      <c r="D53" s="195">
        <v>3</v>
      </c>
      <c r="E53" s="195">
        <v>2</v>
      </c>
      <c r="F53" s="195">
        <v>7</v>
      </c>
      <c r="G53" s="195">
        <f t="shared" si="6"/>
        <v>0.70000000000000007</v>
      </c>
      <c r="H53" s="195">
        <f t="shared" si="7"/>
        <v>2.3333333333333335</v>
      </c>
      <c r="I53" s="196">
        <f t="shared" si="8"/>
        <v>7.7</v>
      </c>
      <c r="J53" s="306"/>
      <c r="K53" s="195">
        <v>2</v>
      </c>
      <c r="L53" s="207">
        <f t="shared" si="9"/>
        <v>2.5666666666666669</v>
      </c>
      <c r="M53" s="207">
        <f t="shared" si="10"/>
        <v>-0.56666666666666687</v>
      </c>
      <c r="N53" s="311">
        <f t="shared" si="11"/>
        <v>-0.1428571428571429</v>
      </c>
    </row>
    <row r="54" spans="1:14">
      <c r="A54" s="312" t="s">
        <v>9</v>
      </c>
      <c r="B54" s="208" t="s">
        <v>214</v>
      </c>
      <c r="C54" s="206">
        <v>17</v>
      </c>
      <c r="D54" s="206">
        <v>12</v>
      </c>
      <c r="E54" s="206">
        <v>19</v>
      </c>
      <c r="F54" s="206">
        <v>48</v>
      </c>
      <c r="G54" s="206">
        <f t="shared" si="6"/>
        <v>4.8000000000000007</v>
      </c>
      <c r="H54" s="206">
        <f t="shared" si="7"/>
        <v>16</v>
      </c>
      <c r="I54" s="207">
        <f t="shared" si="8"/>
        <v>52.8</v>
      </c>
      <c r="J54" s="306"/>
      <c r="K54" s="206">
        <v>17</v>
      </c>
      <c r="L54" s="207">
        <f t="shared" si="9"/>
        <v>17.599999999999998</v>
      </c>
      <c r="M54" s="207">
        <f t="shared" si="10"/>
        <v>-0.59999999999999787</v>
      </c>
      <c r="N54" s="311">
        <f t="shared" si="11"/>
        <v>6.25E-2</v>
      </c>
    </row>
    <row r="55" spans="1:14">
      <c r="A55" s="312" t="s">
        <v>9</v>
      </c>
      <c r="B55" s="205" t="s">
        <v>17</v>
      </c>
      <c r="C55" s="206">
        <v>2</v>
      </c>
      <c r="D55" s="206">
        <v>2</v>
      </c>
      <c r="E55" s="206">
        <v>6</v>
      </c>
      <c r="F55" s="206">
        <v>10</v>
      </c>
      <c r="G55" s="206">
        <f t="shared" si="6"/>
        <v>1</v>
      </c>
      <c r="H55" s="206">
        <f t="shared" si="7"/>
        <v>3.3333333333333335</v>
      </c>
      <c r="I55" s="207">
        <f t="shared" si="8"/>
        <v>11</v>
      </c>
      <c r="J55" s="306"/>
      <c r="K55" s="206">
        <v>3</v>
      </c>
      <c r="L55" s="207">
        <f t="shared" si="9"/>
        <v>3.6666666666666665</v>
      </c>
      <c r="M55" s="207">
        <f t="shared" si="10"/>
        <v>-0.66666666666666652</v>
      </c>
      <c r="N55" s="311">
        <f t="shared" si="11"/>
        <v>-0.10000000000000003</v>
      </c>
    </row>
    <row r="56" spans="1:14">
      <c r="A56" s="310" t="s">
        <v>53</v>
      </c>
      <c r="B56" s="200" t="s">
        <v>54</v>
      </c>
      <c r="C56" s="201">
        <v>2</v>
      </c>
      <c r="D56" s="201">
        <v>5</v>
      </c>
      <c r="E56" s="201">
        <v>3</v>
      </c>
      <c r="F56" s="201">
        <v>10</v>
      </c>
      <c r="G56" s="201">
        <f t="shared" si="6"/>
        <v>1</v>
      </c>
      <c r="H56" s="201">
        <f t="shared" si="7"/>
        <v>3.3333333333333335</v>
      </c>
      <c r="I56" s="202">
        <f t="shared" si="8"/>
        <v>11</v>
      </c>
      <c r="J56" s="306"/>
      <c r="K56" s="201">
        <v>3</v>
      </c>
      <c r="L56" s="207">
        <f t="shared" si="9"/>
        <v>3.6666666666666665</v>
      </c>
      <c r="M56" s="207">
        <f t="shared" si="10"/>
        <v>-0.66666666666666652</v>
      </c>
      <c r="N56" s="311">
        <f t="shared" si="11"/>
        <v>-0.10000000000000003</v>
      </c>
    </row>
    <row r="57" spans="1:14">
      <c r="A57" s="312" t="s">
        <v>62</v>
      </c>
      <c r="B57" s="205" t="s">
        <v>64</v>
      </c>
      <c r="C57" s="206">
        <v>19</v>
      </c>
      <c r="D57" s="206">
        <v>12</v>
      </c>
      <c r="E57" s="206">
        <v>20</v>
      </c>
      <c r="F57" s="206">
        <v>51</v>
      </c>
      <c r="G57" s="206">
        <f t="shared" si="6"/>
        <v>5.1000000000000005</v>
      </c>
      <c r="H57" s="206">
        <f t="shared" si="7"/>
        <v>17</v>
      </c>
      <c r="I57" s="207">
        <f t="shared" si="8"/>
        <v>56.1</v>
      </c>
      <c r="J57" s="306"/>
      <c r="K57" s="206">
        <v>18</v>
      </c>
      <c r="L57" s="207">
        <f t="shared" si="9"/>
        <v>18.7</v>
      </c>
      <c r="M57" s="207">
        <f t="shared" si="10"/>
        <v>-0.69999999999999929</v>
      </c>
      <c r="N57" s="311">
        <f t="shared" si="11"/>
        <v>5.8823529411764705E-2</v>
      </c>
    </row>
    <row r="58" spans="1:14">
      <c r="A58" s="310" t="s">
        <v>194</v>
      </c>
      <c r="B58" s="200" t="s">
        <v>40</v>
      </c>
      <c r="C58" s="201">
        <v>47</v>
      </c>
      <c r="D58" s="201">
        <v>37</v>
      </c>
      <c r="E58" s="201">
        <v>38</v>
      </c>
      <c r="F58" s="201">
        <v>122</v>
      </c>
      <c r="G58" s="201">
        <f t="shared" si="6"/>
        <v>12.200000000000001</v>
      </c>
      <c r="H58" s="201">
        <f t="shared" si="7"/>
        <v>40.666666666666664</v>
      </c>
      <c r="I58" s="202">
        <f t="shared" si="8"/>
        <v>134.19999999999999</v>
      </c>
      <c r="J58" s="306"/>
      <c r="K58" s="201">
        <v>44</v>
      </c>
      <c r="L58" s="207">
        <f t="shared" si="9"/>
        <v>44.733333333333327</v>
      </c>
      <c r="M58" s="207">
        <f t="shared" si="10"/>
        <v>-0.73333333333332718</v>
      </c>
      <c r="N58" s="311">
        <f t="shared" si="11"/>
        <v>8.1967213114754162E-2</v>
      </c>
    </row>
    <row r="59" spans="1:14">
      <c r="A59" s="310" t="s">
        <v>119</v>
      </c>
      <c r="B59" s="200" t="s">
        <v>120</v>
      </c>
      <c r="C59" s="201">
        <v>6</v>
      </c>
      <c r="D59" s="201">
        <v>6</v>
      </c>
      <c r="E59" s="201">
        <v>12</v>
      </c>
      <c r="F59" s="201">
        <v>24</v>
      </c>
      <c r="G59" s="201">
        <f t="shared" si="6"/>
        <v>2.4000000000000004</v>
      </c>
      <c r="H59" s="201">
        <f t="shared" si="7"/>
        <v>8</v>
      </c>
      <c r="I59" s="202">
        <f t="shared" si="8"/>
        <v>26.4</v>
      </c>
      <c r="J59" s="306"/>
      <c r="K59" s="201">
        <v>8</v>
      </c>
      <c r="L59" s="207">
        <f t="shared" si="9"/>
        <v>8.7999999999999989</v>
      </c>
      <c r="M59" s="207">
        <f t="shared" si="10"/>
        <v>-0.79999999999999893</v>
      </c>
      <c r="N59" s="311">
        <f t="shared" si="11"/>
        <v>0</v>
      </c>
    </row>
    <row r="60" spans="1:14">
      <c r="A60" s="312" t="s">
        <v>70</v>
      </c>
      <c r="B60" s="205" t="s">
        <v>72</v>
      </c>
      <c r="C60" s="206">
        <v>23</v>
      </c>
      <c r="D60" s="206">
        <v>15</v>
      </c>
      <c r="E60" s="206">
        <v>16</v>
      </c>
      <c r="F60" s="206">
        <v>54</v>
      </c>
      <c r="G60" s="206">
        <f t="shared" si="6"/>
        <v>5.4</v>
      </c>
      <c r="H60" s="206">
        <f t="shared" si="7"/>
        <v>18</v>
      </c>
      <c r="I60" s="207">
        <f t="shared" si="8"/>
        <v>59.4</v>
      </c>
      <c r="J60" s="306"/>
      <c r="K60" s="206">
        <v>19</v>
      </c>
      <c r="L60" s="207">
        <f t="shared" si="9"/>
        <v>19.8</v>
      </c>
      <c r="M60" s="207">
        <f t="shared" si="10"/>
        <v>-0.80000000000000071</v>
      </c>
      <c r="N60" s="311">
        <f t="shared" si="11"/>
        <v>5.5555555555555552E-2</v>
      </c>
    </row>
    <row r="61" spans="1:14">
      <c r="A61" s="310" t="s">
        <v>19</v>
      </c>
      <c r="B61" s="200" t="s">
        <v>21</v>
      </c>
      <c r="C61" s="201">
        <v>14</v>
      </c>
      <c r="D61" s="201">
        <v>11</v>
      </c>
      <c r="E61" s="201">
        <v>8</v>
      </c>
      <c r="F61" s="201">
        <v>33</v>
      </c>
      <c r="G61" s="201">
        <f t="shared" si="6"/>
        <v>3.3000000000000003</v>
      </c>
      <c r="H61" s="201">
        <f t="shared" si="7"/>
        <v>11</v>
      </c>
      <c r="I61" s="202">
        <f t="shared" si="8"/>
        <v>36.299999999999997</v>
      </c>
      <c r="J61" s="306"/>
      <c r="K61" s="201">
        <v>11</v>
      </c>
      <c r="L61" s="207">
        <f t="shared" si="9"/>
        <v>12.1</v>
      </c>
      <c r="M61" s="207">
        <f t="shared" si="10"/>
        <v>-1.0999999999999996</v>
      </c>
      <c r="N61" s="311">
        <f t="shared" si="11"/>
        <v>0</v>
      </c>
    </row>
    <row r="62" spans="1:14">
      <c r="A62" s="310" t="s">
        <v>19</v>
      </c>
      <c r="B62" s="200" t="s">
        <v>23</v>
      </c>
      <c r="C62" s="201">
        <v>14</v>
      </c>
      <c r="D62" s="201">
        <v>9</v>
      </c>
      <c r="E62" s="201">
        <v>10</v>
      </c>
      <c r="F62" s="201">
        <v>33</v>
      </c>
      <c r="G62" s="201">
        <f t="shared" si="6"/>
        <v>3.3000000000000003</v>
      </c>
      <c r="H62" s="201">
        <f t="shared" si="7"/>
        <v>11</v>
      </c>
      <c r="I62" s="202">
        <f t="shared" si="8"/>
        <v>36.299999999999997</v>
      </c>
      <c r="J62" s="306"/>
      <c r="K62" s="201">
        <v>11</v>
      </c>
      <c r="L62" s="207">
        <f t="shared" si="9"/>
        <v>12.1</v>
      </c>
      <c r="M62" s="207">
        <f t="shared" si="10"/>
        <v>-1.0999999999999996</v>
      </c>
      <c r="N62" s="311">
        <f t="shared" si="11"/>
        <v>0</v>
      </c>
    </row>
    <row r="63" spans="1:14">
      <c r="A63" s="310" t="s">
        <v>93</v>
      </c>
      <c r="B63" s="200" t="s">
        <v>97</v>
      </c>
      <c r="C63" s="201">
        <v>15</v>
      </c>
      <c r="D63" s="201">
        <v>13</v>
      </c>
      <c r="E63" s="201">
        <v>16</v>
      </c>
      <c r="F63" s="201">
        <v>44</v>
      </c>
      <c r="G63" s="201">
        <f t="shared" si="6"/>
        <v>4.4000000000000004</v>
      </c>
      <c r="H63" s="201">
        <f t="shared" si="7"/>
        <v>14.666666666666666</v>
      </c>
      <c r="I63" s="202">
        <f t="shared" si="8"/>
        <v>48.4</v>
      </c>
      <c r="J63" s="306"/>
      <c r="K63" s="201">
        <v>15</v>
      </c>
      <c r="L63" s="207">
        <f t="shared" si="9"/>
        <v>16.133333333333333</v>
      </c>
      <c r="M63" s="207">
        <f t="shared" si="10"/>
        <v>-1.1333333333333329</v>
      </c>
      <c r="N63" s="311">
        <f t="shared" si="11"/>
        <v>2.272727272727277E-2</v>
      </c>
    </row>
    <row r="64" spans="1:14">
      <c r="A64" s="312" t="s">
        <v>9</v>
      </c>
      <c r="B64" s="205" t="s">
        <v>12</v>
      </c>
      <c r="C64" s="206">
        <v>24</v>
      </c>
      <c r="D64" s="206">
        <v>16</v>
      </c>
      <c r="E64" s="206">
        <v>18</v>
      </c>
      <c r="F64" s="206">
        <v>58</v>
      </c>
      <c r="G64" s="206">
        <f t="shared" si="6"/>
        <v>5.8000000000000007</v>
      </c>
      <c r="H64" s="206">
        <f t="shared" si="7"/>
        <v>19.333333333333332</v>
      </c>
      <c r="I64" s="207">
        <f t="shared" si="8"/>
        <v>63.8</v>
      </c>
      <c r="J64" s="306"/>
      <c r="K64" s="206">
        <v>20</v>
      </c>
      <c r="L64" s="207">
        <f t="shared" si="9"/>
        <v>21.266666666666666</v>
      </c>
      <c r="M64" s="207">
        <f t="shared" si="10"/>
        <v>-1.2666666666666657</v>
      </c>
      <c r="N64" s="311">
        <f t="shared" si="11"/>
        <v>3.4482758620689717E-2</v>
      </c>
    </row>
    <row r="65" spans="1:14">
      <c r="A65" s="310" t="s">
        <v>119</v>
      </c>
      <c r="B65" s="200" t="s">
        <v>124</v>
      </c>
      <c r="C65" s="201">
        <v>6</v>
      </c>
      <c r="D65" s="201">
        <v>5</v>
      </c>
      <c r="E65" s="201">
        <v>9</v>
      </c>
      <c r="F65" s="201">
        <v>20</v>
      </c>
      <c r="G65" s="201">
        <f t="shared" si="6"/>
        <v>2</v>
      </c>
      <c r="H65" s="201">
        <f t="shared" si="7"/>
        <v>6.666666666666667</v>
      </c>
      <c r="I65" s="202">
        <f t="shared" si="8"/>
        <v>22</v>
      </c>
      <c r="J65" s="306"/>
      <c r="K65" s="201">
        <v>6</v>
      </c>
      <c r="L65" s="207">
        <f t="shared" si="9"/>
        <v>7.333333333333333</v>
      </c>
      <c r="M65" s="207">
        <f t="shared" si="10"/>
        <v>-1.333333333333333</v>
      </c>
      <c r="N65" s="311">
        <f t="shared" si="11"/>
        <v>-0.10000000000000003</v>
      </c>
    </row>
    <row r="66" spans="1:14">
      <c r="A66" s="310" t="s">
        <v>194</v>
      </c>
      <c r="B66" s="200" t="s">
        <v>38</v>
      </c>
      <c r="C66" s="201">
        <v>19</v>
      </c>
      <c r="D66" s="201">
        <v>15</v>
      </c>
      <c r="E66" s="201">
        <v>17</v>
      </c>
      <c r="F66" s="201">
        <v>51</v>
      </c>
      <c r="G66" s="201">
        <f t="shared" si="6"/>
        <v>5.1000000000000005</v>
      </c>
      <c r="H66" s="201">
        <f t="shared" si="7"/>
        <v>17</v>
      </c>
      <c r="I66" s="202">
        <f t="shared" si="8"/>
        <v>56.1</v>
      </c>
      <c r="J66" s="306"/>
      <c r="K66" s="201">
        <v>17</v>
      </c>
      <c r="L66" s="207">
        <f t="shared" si="9"/>
        <v>18.7</v>
      </c>
      <c r="M66" s="207">
        <f t="shared" si="10"/>
        <v>-1.6999999999999993</v>
      </c>
      <c r="N66" s="311">
        <f t="shared" si="11"/>
        <v>0</v>
      </c>
    </row>
    <row r="67" spans="1:14">
      <c r="A67" s="310" t="s">
        <v>194</v>
      </c>
      <c r="B67" s="200" t="s">
        <v>39</v>
      </c>
      <c r="C67" s="201">
        <v>10</v>
      </c>
      <c r="D67" s="201">
        <v>10</v>
      </c>
      <c r="E67" s="201">
        <v>12</v>
      </c>
      <c r="F67" s="201">
        <v>32</v>
      </c>
      <c r="G67" s="201">
        <f t="shared" si="6"/>
        <v>3.2</v>
      </c>
      <c r="H67" s="201">
        <f t="shared" si="7"/>
        <v>10.666666666666666</v>
      </c>
      <c r="I67" s="202">
        <f t="shared" si="8"/>
        <v>35.200000000000003</v>
      </c>
      <c r="J67" s="306"/>
      <c r="K67" s="201">
        <v>10</v>
      </c>
      <c r="L67" s="207">
        <f t="shared" si="9"/>
        <v>11.733333333333334</v>
      </c>
      <c r="M67" s="207">
        <f t="shared" si="10"/>
        <v>-1.7333333333333343</v>
      </c>
      <c r="N67" s="311">
        <f t="shared" si="11"/>
        <v>-6.2499999999999944E-2</v>
      </c>
    </row>
    <row r="68" spans="1:14">
      <c r="A68" s="310" t="s">
        <v>93</v>
      </c>
      <c r="B68" s="200" t="s">
        <v>96</v>
      </c>
      <c r="C68" s="201">
        <v>9</v>
      </c>
      <c r="D68" s="201">
        <v>6</v>
      </c>
      <c r="E68" s="201">
        <v>9</v>
      </c>
      <c r="F68" s="201">
        <v>24</v>
      </c>
      <c r="G68" s="201">
        <f t="shared" ref="G68:G99" si="12">SUM(F68*0.1)</f>
        <v>2.4000000000000004</v>
      </c>
      <c r="H68" s="201">
        <f t="shared" ref="H68:H99" si="13">SUM(C68+D68+E68)/3</f>
        <v>8</v>
      </c>
      <c r="I68" s="202">
        <f t="shared" ref="I68:I99" si="14">SUM(F68+G68)</f>
        <v>26.4</v>
      </c>
      <c r="J68" s="306"/>
      <c r="K68" s="201">
        <v>7</v>
      </c>
      <c r="L68" s="207">
        <f t="shared" ref="L68:L99" si="15">I68/3</f>
        <v>8.7999999999999989</v>
      </c>
      <c r="M68" s="207">
        <f t="shared" ref="M68:M99" si="16">SUM(K68-L68)</f>
        <v>-1.7999999999999989</v>
      </c>
      <c r="N68" s="311">
        <f t="shared" ref="N68:N99" si="17">SUM(K68-H68)/H68</f>
        <v>-0.125</v>
      </c>
    </row>
    <row r="69" spans="1:14">
      <c r="A69" s="310" t="s">
        <v>19</v>
      </c>
      <c r="B69" s="208" t="s">
        <v>208</v>
      </c>
      <c r="C69" s="201">
        <v>4</v>
      </c>
      <c r="D69" s="201">
        <v>4</v>
      </c>
      <c r="E69" s="201">
        <v>8</v>
      </c>
      <c r="F69" s="201">
        <v>16</v>
      </c>
      <c r="G69" s="201">
        <f t="shared" si="12"/>
        <v>1.6</v>
      </c>
      <c r="H69" s="201">
        <f t="shared" si="13"/>
        <v>5.333333333333333</v>
      </c>
      <c r="I69" s="202">
        <f t="shared" si="14"/>
        <v>17.600000000000001</v>
      </c>
      <c r="J69" s="306"/>
      <c r="K69" s="201">
        <v>4</v>
      </c>
      <c r="L69" s="207">
        <f t="shared" si="15"/>
        <v>5.8666666666666671</v>
      </c>
      <c r="M69" s="207">
        <f t="shared" si="16"/>
        <v>-1.8666666666666671</v>
      </c>
      <c r="N69" s="311">
        <f t="shared" si="17"/>
        <v>-0.24999999999999994</v>
      </c>
    </row>
    <row r="70" spans="1:14">
      <c r="A70" s="312" t="s">
        <v>62</v>
      </c>
      <c r="B70" s="205" t="s">
        <v>69</v>
      </c>
      <c r="C70" s="206">
        <v>8</v>
      </c>
      <c r="D70" s="206">
        <v>7</v>
      </c>
      <c r="E70" s="206">
        <v>1</v>
      </c>
      <c r="F70" s="206">
        <v>16</v>
      </c>
      <c r="G70" s="206">
        <f t="shared" si="12"/>
        <v>1.6</v>
      </c>
      <c r="H70" s="206">
        <f t="shared" si="13"/>
        <v>5.333333333333333</v>
      </c>
      <c r="I70" s="207">
        <f t="shared" si="14"/>
        <v>17.600000000000001</v>
      </c>
      <c r="J70" s="306"/>
      <c r="K70" s="206">
        <v>4</v>
      </c>
      <c r="L70" s="207">
        <f t="shared" si="15"/>
        <v>5.8666666666666671</v>
      </c>
      <c r="M70" s="207">
        <f t="shared" si="16"/>
        <v>-1.8666666666666671</v>
      </c>
      <c r="N70" s="311">
        <f t="shared" si="17"/>
        <v>-0.24999999999999994</v>
      </c>
    </row>
    <row r="71" spans="1:14">
      <c r="A71" s="312" t="s">
        <v>47</v>
      </c>
      <c r="B71" s="211" t="s">
        <v>48</v>
      </c>
      <c r="C71" s="206">
        <v>7</v>
      </c>
      <c r="D71" s="206">
        <v>4</v>
      </c>
      <c r="E71" s="206">
        <v>8</v>
      </c>
      <c r="F71" s="206">
        <v>19</v>
      </c>
      <c r="G71" s="206">
        <f t="shared" si="12"/>
        <v>1.9000000000000001</v>
      </c>
      <c r="H71" s="206">
        <f t="shared" si="13"/>
        <v>6.333333333333333</v>
      </c>
      <c r="I71" s="207">
        <f t="shared" si="14"/>
        <v>20.9</v>
      </c>
      <c r="J71" s="306"/>
      <c r="K71" s="206">
        <v>5</v>
      </c>
      <c r="L71" s="207">
        <f t="shared" si="15"/>
        <v>6.9666666666666659</v>
      </c>
      <c r="M71" s="207">
        <f t="shared" si="16"/>
        <v>-1.9666666666666659</v>
      </c>
      <c r="N71" s="311">
        <f t="shared" si="17"/>
        <v>-0.21052631578947364</v>
      </c>
    </row>
    <row r="72" spans="1:14">
      <c r="A72" s="310" t="s">
        <v>56</v>
      </c>
      <c r="B72" s="200" t="s">
        <v>59</v>
      </c>
      <c r="C72" s="201">
        <v>3</v>
      </c>
      <c r="D72" s="201">
        <v>3</v>
      </c>
      <c r="E72" s="201">
        <v>5</v>
      </c>
      <c r="F72" s="201">
        <v>11</v>
      </c>
      <c r="G72" s="201">
        <f t="shared" si="12"/>
        <v>1.1000000000000001</v>
      </c>
      <c r="H72" s="201">
        <f t="shared" si="13"/>
        <v>3.6666666666666665</v>
      </c>
      <c r="I72" s="202">
        <f t="shared" si="14"/>
        <v>12.1</v>
      </c>
      <c r="J72" s="306"/>
      <c r="K72" s="201">
        <v>2</v>
      </c>
      <c r="L72" s="207">
        <f t="shared" si="15"/>
        <v>4.0333333333333332</v>
      </c>
      <c r="M72" s="207">
        <f t="shared" si="16"/>
        <v>-2.0333333333333332</v>
      </c>
      <c r="N72" s="311">
        <f t="shared" si="17"/>
        <v>-0.45454545454545453</v>
      </c>
    </row>
    <row r="73" spans="1:14">
      <c r="A73" s="313" t="s">
        <v>195</v>
      </c>
      <c r="B73" s="194" t="s">
        <v>100</v>
      </c>
      <c r="C73" s="195">
        <v>7</v>
      </c>
      <c r="D73" s="195">
        <v>6</v>
      </c>
      <c r="E73" s="195">
        <v>2</v>
      </c>
      <c r="F73" s="195">
        <v>15</v>
      </c>
      <c r="G73" s="195">
        <f t="shared" si="12"/>
        <v>1.5</v>
      </c>
      <c r="H73" s="195">
        <f t="shared" si="13"/>
        <v>5</v>
      </c>
      <c r="I73" s="196">
        <f t="shared" si="14"/>
        <v>16.5</v>
      </c>
      <c r="J73" s="306"/>
      <c r="K73" s="195">
        <v>3</v>
      </c>
      <c r="L73" s="207">
        <f t="shared" si="15"/>
        <v>5.5</v>
      </c>
      <c r="M73" s="207">
        <f t="shared" si="16"/>
        <v>-2.5</v>
      </c>
      <c r="N73" s="311">
        <f t="shared" si="17"/>
        <v>-0.4</v>
      </c>
    </row>
    <row r="74" spans="1:14">
      <c r="A74" s="310" t="s">
        <v>28</v>
      </c>
      <c r="B74" s="200" t="s">
        <v>31</v>
      </c>
      <c r="C74" s="201">
        <v>1</v>
      </c>
      <c r="D74" s="201">
        <v>4</v>
      </c>
      <c r="E74" s="201">
        <v>2</v>
      </c>
      <c r="F74" s="201">
        <v>7</v>
      </c>
      <c r="G74" s="201">
        <f t="shared" si="12"/>
        <v>0.70000000000000007</v>
      </c>
      <c r="H74" s="201">
        <f t="shared" si="13"/>
        <v>2.3333333333333335</v>
      </c>
      <c r="I74" s="202">
        <f t="shared" si="14"/>
        <v>7.7</v>
      </c>
      <c r="J74" s="306"/>
      <c r="K74" s="201">
        <v>0</v>
      </c>
      <c r="L74" s="207">
        <f t="shared" si="15"/>
        <v>2.5666666666666669</v>
      </c>
      <c r="M74" s="207">
        <f t="shared" si="16"/>
        <v>-2.5666666666666669</v>
      </c>
      <c r="N74" s="311">
        <f t="shared" si="17"/>
        <v>-1</v>
      </c>
    </row>
    <row r="75" spans="1:14">
      <c r="A75" s="313" t="s">
        <v>102</v>
      </c>
      <c r="B75" s="194" t="s">
        <v>105</v>
      </c>
      <c r="C75" s="195">
        <v>7</v>
      </c>
      <c r="D75" s="195">
        <v>11</v>
      </c>
      <c r="E75" s="195">
        <v>9</v>
      </c>
      <c r="F75" s="195">
        <v>27</v>
      </c>
      <c r="G75" s="195">
        <f t="shared" si="12"/>
        <v>2.7</v>
      </c>
      <c r="H75" s="195">
        <f t="shared" si="13"/>
        <v>9</v>
      </c>
      <c r="I75" s="196">
        <f t="shared" si="14"/>
        <v>29.7</v>
      </c>
      <c r="J75" s="306"/>
      <c r="K75" s="195">
        <v>7</v>
      </c>
      <c r="L75" s="207">
        <f t="shared" si="15"/>
        <v>9.9</v>
      </c>
      <c r="M75" s="207">
        <f t="shared" si="16"/>
        <v>-2.9000000000000004</v>
      </c>
      <c r="N75" s="311">
        <f t="shared" si="17"/>
        <v>-0.22222222222222221</v>
      </c>
    </row>
    <row r="76" spans="1:14">
      <c r="A76" s="313" t="s">
        <v>113</v>
      </c>
      <c r="B76" s="194" t="s">
        <v>115</v>
      </c>
      <c r="C76" s="195">
        <v>4</v>
      </c>
      <c r="D76" s="195">
        <v>5</v>
      </c>
      <c r="E76" s="195">
        <v>10</v>
      </c>
      <c r="F76" s="195">
        <v>19</v>
      </c>
      <c r="G76" s="195">
        <f t="shared" si="12"/>
        <v>1.9000000000000001</v>
      </c>
      <c r="H76" s="195">
        <f t="shared" si="13"/>
        <v>6.333333333333333</v>
      </c>
      <c r="I76" s="196">
        <f t="shared" si="14"/>
        <v>20.9</v>
      </c>
      <c r="J76" s="306"/>
      <c r="K76" s="195">
        <v>4</v>
      </c>
      <c r="L76" s="207">
        <f t="shared" si="15"/>
        <v>6.9666666666666659</v>
      </c>
      <c r="M76" s="207">
        <f t="shared" si="16"/>
        <v>-2.9666666666666659</v>
      </c>
      <c r="N76" s="311">
        <f t="shared" si="17"/>
        <v>-0.36842105263157893</v>
      </c>
    </row>
    <row r="77" spans="1:14">
      <c r="A77" s="312" t="s">
        <v>136</v>
      </c>
      <c r="B77" s="205" t="s">
        <v>142</v>
      </c>
      <c r="C77" s="206">
        <v>12</v>
      </c>
      <c r="D77" s="206">
        <v>8</v>
      </c>
      <c r="E77" s="206">
        <v>10</v>
      </c>
      <c r="F77" s="206">
        <v>30</v>
      </c>
      <c r="G77" s="206">
        <f t="shared" si="12"/>
        <v>3</v>
      </c>
      <c r="H77" s="206">
        <f t="shared" si="13"/>
        <v>10</v>
      </c>
      <c r="I77" s="207">
        <f t="shared" si="14"/>
        <v>33</v>
      </c>
      <c r="J77" s="306"/>
      <c r="K77" s="206">
        <v>8</v>
      </c>
      <c r="L77" s="207">
        <f t="shared" si="15"/>
        <v>11</v>
      </c>
      <c r="M77" s="207">
        <f t="shared" si="16"/>
        <v>-3</v>
      </c>
      <c r="N77" s="311">
        <f t="shared" si="17"/>
        <v>-0.2</v>
      </c>
    </row>
    <row r="78" spans="1:14">
      <c r="A78" s="310" t="s">
        <v>19</v>
      </c>
      <c r="B78" s="200" t="s">
        <v>26</v>
      </c>
      <c r="C78" s="201">
        <v>21</v>
      </c>
      <c r="D78" s="201">
        <v>16</v>
      </c>
      <c r="E78" s="201">
        <v>15</v>
      </c>
      <c r="F78" s="201">
        <v>52</v>
      </c>
      <c r="G78" s="201">
        <f t="shared" si="12"/>
        <v>5.2</v>
      </c>
      <c r="H78" s="201">
        <f t="shared" si="13"/>
        <v>17.333333333333332</v>
      </c>
      <c r="I78" s="202">
        <f t="shared" si="14"/>
        <v>57.2</v>
      </c>
      <c r="J78" s="306"/>
      <c r="K78" s="201">
        <v>16</v>
      </c>
      <c r="L78" s="207">
        <f t="shared" si="15"/>
        <v>19.066666666666666</v>
      </c>
      <c r="M78" s="207">
        <f t="shared" si="16"/>
        <v>-3.0666666666666664</v>
      </c>
      <c r="N78" s="311">
        <f t="shared" si="17"/>
        <v>-7.6923076923076858E-2</v>
      </c>
    </row>
    <row r="79" spans="1:14">
      <c r="A79" s="313" t="s">
        <v>125</v>
      </c>
      <c r="B79" s="194" t="s">
        <v>129</v>
      </c>
      <c r="C79" s="195">
        <v>19</v>
      </c>
      <c r="D79" s="195">
        <v>16</v>
      </c>
      <c r="E79" s="195">
        <v>17</v>
      </c>
      <c r="F79" s="195">
        <v>52</v>
      </c>
      <c r="G79" s="195">
        <f t="shared" si="12"/>
        <v>5.2</v>
      </c>
      <c r="H79" s="195">
        <f t="shared" si="13"/>
        <v>17.333333333333332</v>
      </c>
      <c r="I79" s="196">
        <f t="shared" si="14"/>
        <v>57.2</v>
      </c>
      <c r="J79" s="306"/>
      <c r="K79" s="195">
        <v>16</v>
      </c>
      <c r="L79" s="207">
        <f t="shared" si="15"/>
        <v>19.066666666666666</v>
      </c>
      <c r="M79" s="207">
        <f t="shared" si="16"/>
        <v>-3.0666666666666664</v>
      </c>
      <c r="N79" s="311">
        <f t="shared" si="17"/>
        <v>-7.6923076923076858E-2</v>
      </c>
    </row>
    <row r="80" spans="1:14">
      <c r="A80" s="313" t="s">
        <v>102</v>
      </c>
      <c r="B80" s="194" t="s">
        <v>104</v>
      </c>
      <c r="C80" s="195">
        <v>10</v>
      </c>
      <c r="D80" s="195">
        <v>12</v>
      </c>
      <c r="E80" s="195">
        <v>11</v>
      </c>
      <c r="F80" s="195">
        <v>33</v>
      </c>
      <c r="G80" s="195">
        <f t="shared" si="12"/>
        <v>3.3000000000000003</v>
      </c>
      <c r="H80" s="195">
        <f t="shared" si="13"/>
        <v>11</v>
      </c>
      <c r="I80" s="196">
        <f t="shared" si="14"/>
        <v>36.299999999999997</v>
      </c>
      <c r="J80" s="306"/>
      <c r="K80" s="195">
        <v>9</v>
      </c>
      <c r="L80" s="207">
        <f t="shared" si="15"/>
        <v>12.1</v>
      </c>
      <c r="M80" s="207">
        <f t="shared" si="16"/>
        <v>-3.0999999999999996</v>
      </c>
      <c r="N80" s="311">
        <f t="shared" si="17"/>
        <v>-0.18181818181818182</v>
      </c>
    </row>
    <row r="81" spans="1:14">
      <c r="A81" s="312" t="s">
        <v>76</v>
      </c>
      <c r="B81" s="205" t="s">
        <v>80</v>
      </c>
      <c r="C81" s="206">
        <v>22</v>
      </c>
      <c r="D81" s="206">
        <v>20</v>
      </c>
      <c r="E81" s="206">
        <v>16</v>
      </c>
      <c r="F81" s="206">
        <v>58</v>
      </c>
      <c r="G81" s="206">
        <f t="shared" si="12"/>
        <v>5.8000000000000007</v>
      </c>
      <c r="H81" s="206">
        <f t="shared" si="13"/>
        <v>19.333333333333332</v>
      </c>
      <c r="I81" s="207">
        <f t="shared" si="14"/>
        <v>63.8</v>
      </c>
      <c r="J81" s="306"/>
      <c r="K81" s="206">
        <v>18</v>
      </c>
      <c r="L81" s="207">
        <f t="shared" si="15"/>
        <v>21.266666666666666</v>
      </c>
      <c r="M81" s="207">
        <f t="shared" si="16"/>
        <v>-3.2666666666666657</v>
      </c>
      <c r="N81" s="311">
        <f t="shared" si="17"/>
        <v>-6.8965517241379254E-2</v>
      </c>
    </row>
    <row r="82" spans="1:14">
      <c r="A82" s="313" t="s">
        <v>102</v>
      </c>
      <c r="B82" s="194" t="s">
        <v>107</v>
      </c>
      <c r="C82" s="195">
        <v>13</v>
      </c>
      <c r="D82" s="195">
        <v>9</v>
      </c>
      <c r="E82" s="195">
        <v>12</v>
      </c>
      <c r="F82" s="195">
        <v>34</v>
      </c>
      <c r="G82" s="195">
        <f t="shared" si="12"/>
        <v>3.4000000000000004</v>
      </c>
      <c r="H82" s="195">
        <f t="shared" si="13"/>
        <v>11.333333333333334</v>
      </c>
      <c r="I82" s="196">
        <f t="shared" si="14"/>
        <v>37.4</v>
      </c>
      <c r="J82" s="306"/>
      <c r="K82" s="195">
        <v>9</v>
      </c>
      <c r="L82" s="207">
        <f t="shared" si="15"/>
        <v>12.466666666666667</v>
      </c>
      <c r="M82" s="207">
        <f t="shared" si="16"/>
        <v>-3.4666666666666668</v>
      </c>
      <c r="N82" s="311">
        <f t="shared" si="17"/>
        <v>-0.20588235294117652</v>
      </c>
    </row>
    <row r="83" spans="1:14">
      <c r="A83" s="312" t="s">
        <v>136</v>
      </c>
      <c r="B83" s="205" t="s">
        <v>141</v>
      </c>
      <c r="C83" s="206">
        <v>8</v>
      </c>
      <c r="D83" s="206">
        <v>9</v>
      </c>
      <c r="E83" s="206">
        <v>9</v>
      </c>
      <c r="F83" s="206">
        <v>26</v>
      </c>
      <c r="G83" s="206">
        <f t="shared" si="12"/>
        <v>2.6</v>
      </c>
      <c r="H83" s="206">
        <f t="shared" si="13"/>
        <v>8.6666666666666661</v>
      </c>
      <c r="I83" s="207">
        <f t="shared" si="14"/>
        <v>28.6</v>
      </c>
      <c r="J83" s="306"/>
      <c r="K83" s="206">
        <v>6</v>
      </c>
      <c r="L83" s="207">
        <f t="shared" si="15"/>
        <v>9.5333333333333332</v>
      </c>
      <c r="M83" s="207">
        <f t="shared" si="16"/>
        <v>-3.5333333333333332</v>
      </c>
      <c r="N83" s="311">
        <f t="shared" si="17"/>
        <v>-0.30769230769230765</v>
      </c>
    </row>
    <row r="84" spans="1:14">
      <c r="A84" s="310" t="s">
        <v>28</v>
      </c>
      <c r="B84" s="200" t="s">
        <v>30</v>
      </c>
      <c r="C84" s="201">
        <v>2</v>
      </c>
      <c r="D84" s="201">
        <v>8</v>
      </c>
      <c r="E84" s="201">
        <v>9</v>
      </c>
      <c r="F84" s="201">
        <v>19</v>
      </c>
      <c r="G84" s="201">
        <f t="shared" si="12"/>
        <v>1.9000000000000001</v>
      </c>
      <c r="H84" s="201">
        <f t="shared" si="13"/>
        <v>6.333333333333333</v>
      </c>
      <c r="I84" s="202">
        <f t="shared" si="14"/>
        <v>20.9</v>
      </c>
      <c r="J84" s="306"/>
      <c r="K84" s="201">
        <v>3</v>
      </c>
      <c r="L84" s="207">
        <f t="shared" si="15"/>
        <v>6.9666666666666659</v>
      </c>
      <c r="M84" s="207">
        <f t="shared" si="16"/>
        <v>-3.9666666666666659</v>
      </c>
      <c r="N84" s="311">
        <f t="shared" si="17"/>
        <v>-0.52631578947368418</v>
      </c>
    </row>
    <row r="85" spans="1:14">
      <c r="A85" s="312" t="s">
        <v>49</v>
      </c>
      <c r="B85" s="205" t="s">
        <v>52</v>
      </c>
      <c r="C85" s="206">
        <v>8</v>
      </c>
      <c r="D85" s="206">
        <v>10</v>
      </c>
      <c r="E85" s="206">
        <v>12</v>
      </c>
      <c r="F85" s="206">
        <v>30</v>
      </c>
      <c r="G85" s="206">
        <f t="shared" si="12"/>
        <v>3</v>
      </c>
      <c r="H85" s="206">
        <f t="shared" si="13"/>
        <v>10</v>
      </c>
      <c r="I85" s="207">
        <f t="shared" si="14"/>
        <v>33</v>
      </c>
      <c r="J85" s="306"/>
      <c r="K85" s="206">
        <v>7</v>
      </c>
      <c r="L85" s="207">
        <f t="shared" si="15"/>
        <v>11</v>
      </c>
      <c r="M85" s="207">
        <f t="shared" si="16"/>
        <v>-4</v>
      </c>
      <c r="N85" s="311">
        <f t="shared" si="17"/>
        <v>-0.3</v>
      </c>
    </row>
    <row r="86" spans="1:14">
      <c r="A86" s="312" t="s">
        <v>76</v>
      </c>
      <c r="B86" s="205" t="s">
        <v>78</v>
      </c>
      <c r="C86" s="206">
        <v>10</v>
      </c>
      <c r="D86" s="206">
        <v>15</v>
      </c>
      <c r="E86" s="206">
        <v>5</v>
      </c>
      <c r="F86" s="206">
        <v>30</v>
      </c>
      <c r="G86" s="206">
        <f t="shared" si="12"/>
        <v>3</v>
      </c>
      <c r="H86" s="206">
        <f t="shared" si="13"/>
        <v>10</v>
      </c>
      <c r="I86" s="207">
        <f t="shared" si="14"/>
        <v>33</v>
      </c>
      <c r="J86" s="306"/>
      <c r="K86" s="206">
        <v>7</v>
      </c>
      <c r="L86" s="207">
        <f t="shared" si="15"/>
        <v>11</v>
      </c>
      <c r="M86" s="207">
        <f t="shared" si="16"/>
        <v>-4</v>
      </c>
      <c r="N86" s="311">
        <f t="shared" si="17"/>
        <v>-0.3</v>
      </c>
    </row>
    <row r="87" spans="1:14">
      <c r="A87" s="313" t="s">
        <v>102</v>
      </c>
      <c r="B87" s="194" t="s">
        <v>103</v>
      </c>
      <c r="C87" s="195">
        <v>5</v>
      </c>
      <c r="D87" s="195">
        <v>1</v>
      </c>
      <c r="E87" s="195">
        <v>5</v>
      </c>
      <c r="F87" s="195">
        <v>11</v>
      </c>
      <c r="G87" s="195">
        <f t="shared" si="12"/>
        <v>1.1000000000000001</v>
      </c>
      <c r="H87" s="195">
        <f t="shared" si="13"/>
        <v>3.6666666666666665</v>
      </c>
      <c r="I87" s="196">
        <f t="shared" si="14"/>
        <v>12.1</v>
      </c>
      <c r="J87" s="306"/>
      <c r="K87" s="195">
        <v>0</v>
      </c>
      <c r="L87" s="207">
        <f t="shared" si="15"/>
        <v>4.0333333333333332</v>
      </c>
      <c r="M87" s="207">
        <f t="shared" si="16"/>
        <v>-4.0333333333333332</v>
      </c>
      <c r="N87" s="311">
        <f t="shared" si="17"/>
        <v>-1</v>
      </c>
    </row>
    <row r="88" spans="1:14">
      <c r="A88" s="310" t="s">
        <v>19</v>
      </c>
      <c r="B88" s="200" t="s">
        <v>24</v>
      </c>
      <c r="C88" s="201">
        <v>11</v>
      </c>
      <c r="D88" s="201">
        <v>6</v>
      </c>
      <c r="E88" s="201">
        <v>11</v>
      </c>
      <c r="F88" s="201">
        <v>28</v>
      </c>
      <c r="G88" s="201">
        <f t="shared" si="12"/>
        <v>2.8000000000000003</v>
      </c>
      <c r="H88" s="201">
        <f t="shared" si="13"/>
        <v>9.3333333333333339</v>
      </c>
      <c r="I88" s="202">
        <f t="shared" si="14"/>
        <v>30.8</v>
      </c>
      <c r="J88" s="306"/>
      <c r="K88" s="201">
        <v>6</v>
      </c>
      <c r="L88" s="207">
        <f t="shared" si="15"/>
        <v>10.266666666666667</v>
      </c>
      <c r="M88" s="207">
        <f t="shared" si="16"/>
        <v>-4.2666666666666675</v>
      </c>
      <c r="N88" s="311">
        <f t="shared" si="17"/>
        <v>-0.35714285714285721</v>
      </c>
    </row>
    <row r="89" spans="1:14">
      <c r="A89" s="312" t="s">
        <v>9</v>
      </c>
      <c r="B89" s="205" t="s">
        <v>14</v>
      </c>
      <c r="C89" s="206">
        <v>37</v>
      </c>
      <c r="D89" s="206">
        <v>20</v>
      </c>
      <c r="E89" s="206">
        <v>26</v>
      </c>
      <c r="F89" s="206">
        <v>83</v>
      </c>
      <c r="G89" s="206">
        <f t="shared" si="12"/>
        <v>8.3000000000000007</v>
      </c>
      <c r="H89" s="206">
        <f t="shared" si="13"/>
        <v>27.666666666666668</v>
      </c>
      <c r="I89" s="207">
        <f t="shared" si="14"/>
        <v>91.3</v>
      </c>
      <c r="J89" s="306"/>
      <c r="K89" s="206">
        <v>26</v>
      </c>
      <c r="L89" s="207">
        <f t="shared" si="15"/>
        <v>30.433333333333334</v>
      </c>
      <c r="M89" s="207">
        <f t="shared" si="16"/>
        <v>-4.4333333333333336</v>
      </c>
      <c r="N89" s="311">
        <f t="shared" si="17"/>
        <v>-6.0240963855421728E-2</v>
      </c>
    </row>
    <row r="90" spans="1:14">
      <c r="A90" s="312" t="s">
        <v>70</v>
      </c>
      <c r="B90" s="205" t="s">
        <v>73</v>
      </c>
      <c r="C90" s="206">
        <v>17</v>
      </c>
      <c r="D90" s="206">
        <v>17</v>
      </c>
      <c r="E90" s="206">
        <v>19</v>
      </c>
      <c r="F90" s="206">
        <v>53</v>
      </c>
      <c r="G90" s="206">
        <f t="shared" si="12"/>
        <v>5.3000000000000007</v>
      </c>
      <c r="H90" s="206">
        <f t="shared" si="13"/>
        <v>17.666666666666668</v>
      </c>
      <c r="I90" s="207">
        <f t="shared" si="14"/>
        <v>58.3</v>
      </c>
      <c r="J90" s="306"/>
      <c r="K90" s="206">
        <v>15</v>
      </c>
      <c r="L90" s="207">
        <f t="shared" si="15"/>
        <v>19.433333333333334</v>
      </c>
      <c r="M90" s="207">
        <f t="shared" si="16"/>
        <v>-4.4333333333333336</v>
      </c>
      <c r="N90" s="311">
        <f t="shared" si="17"/>
        <v>-0.15094339622641514</v>
      </c>
    </row>
    <row r="91" spans="1:14">
      <c r="A91" s="312" t="s">
        <v>70</v>
      </c>
      <c r="B91" s="205" t="s">
        <v>75</v>
      </c>
      <c r="C91" s="206">
        <v>24</v>
      </c>
      <c r="D91" s="206">
        <v>22</v>
      </c>
      <c r="E91" s="206">
        <v>21</v>
      </c>
      <c r="F91" s="206">
        <v>67</v>
      </c>
      <c r="G91" s="206">
        <f t="shared" si="12"/>
        <v>6.7</v>
      </c>
      <c r="H91" s="206">
        <f t="shared" si="13"/>
        <v>22.333333333333332</v>
      </c>
      <c r="I91" s="207">
        <f t="shared" si="14"/>
        <v>73.7</v>
      </c>
      <c r="J91" s="306"/>
      <c r="K91" s="206">
        <v>20</v>
      </c>
      <c r="L91" s="207">
        <f t="shared" si="15"/>
        <v>24.566666666666666</v>
      </c>
      <c r="M91" s="207">
        <f t="shared" si="16"/>
        <v>-4.5666666666666664</v>
      </c>
      <c r="N91" s="311">
        <f t="shared" si="17"/>
        <v>-0.10447761194029846</v>
      </c>
    </row>
    <row r="92" spans="1:14">
      <c r="A92" s="312" t="s">
        <v>70</v>
      </c>
      <c r="B92" s="205" t="s">
        <v>71</v>
      </c>
      <c r="C92" s="206">
        <v>3</v>
      </c>
      <c r="D92" s="206">
        <v>9</v>
      </c>
      <c r="E92" s="206">
        <v>15</v>
      </c>
      <c r="F92" s="206">
        <v>27</v>
      </c>
      <c r="G92" s="206">
        <f t="shared" si="12"/>
        <v>2.7</v>
      </c>
      <c r="H92" s="206">
        <f t="shared" si="13"/>
        <v>9</v>
      </c>
      <c r="I92" s="207">
        <f t="shared" si="14"/>
        <v>29.7</v>
      </c>
      <c r="J92" s="306"/>
      <c r="K92" s="206">
        <v>5</v>
      </c>
      <c r="L92" s="207">
        <f t="shared" si="15"/>
        <v>9.9</v>
      </c>
      <c r="M92" s="207">
        <f t="shared" si="16"/>
        <v>-4.9000000000000004</v>
      </c>
      <c r="N92" s="311">
        <f t="shared" si="17"/>
        <v>-0.44444444444444442</v>
      </c>
    </row>
    <row r="93" spans="1:14">
      <c r="A93" s="310" t="s">
        <v>19</v>
      </c>
      <c r="B93" s="200" t="s">
        <v>27</v>
      </c>
      <c r="C93" s="201">
        <v>18</v>
      </c>
      <c r="D93" s="201">
        <v>13</v>
      </c>
      <c r="E93" s="201">
        <v>18</v>
      </c>
      <c r="F93" s="201">
        <v>49</v>
      </c>
      <c r="G93" s="201">
        <f t="shared" si="12"/>
        <v>4.9000000000000004</v>
      </c>
      <c r="H93" s="201">
        <f t="shared" si="13"/>
        <v>16.333333333333332</v>
      </c>
      <c r="I93" s="202">
        <f t="shared" si="14"/>
        <v>53.9</v>
      </c>
      <c r="J93" s="306"/>
      <c r="K93" s="201">
        <v>13</v>
      </c>
      <c r="L93" s="207">
        <f t="shared" si="15"/>
        <v>17.966666666666665</v>
      </c>
      <c r="M93" s="207">
        <f t="shared" si="16"/>
        <v>-4.966666666666665</v>
      </c>
      <c r="N93" s="311">
        <f t="shared" si="17"/>
        <v>-0.20408163265306117</v>
      </c>
    </row>
    <row r="94" spans="1:14">
      <c r="A94" s="314" t="s">
        <v>205</v>
      </c>
      <c r="B94" s="208" t="s">
        <v>204</v>
      </c>
      <c r="C94" s="201">
        <v>19</v>
      </c>
      <c r="D94" s="201">
        <v>6</v>
      </c>
      <c r="E94" s="201">
        <v>16</v>
      </c>
      <c r="F94" s="201">
        <v>41</v>
      </c>
      <c r="G94" s="201">
        <f t="shared" si="12"/>
        <v>4.1000000000000005</v>
      </c>
      <c r="H94" s="201">
        <f t="shared" si="13"/>
        <v>13.666666666666666</v>
      </c>
      <c r="I94" s="202">
        <f t="shared" si="14"/>
        <v>45.1</v>
      </c>
      <c r="J94" s="306"/>
      <c r="K94" s="201">
        <v>10</v>
      </c>
      <c r="L94" s="207">
        <f t="shared" si="15"/>
        <v>15.033333333333333</v>
      </c>
      <c r="M94" s="207">
        <f t="shared" si="16"/>
        <v>-5.0333333333333332</v>
      </c>
      <c r="N94" s="311">
        <f t="shared" si="17"/>
        <v>-0.26829268292682923</v>
      </c>
    </row>
    <row r="95" spans="1:14">
      <c r="A95" s="312" t="s">
        <v>9</v>
      </c>
      <c r="B95" s="205" t="s">
        <v>11</v>
      </c>
      <c r="C95" s="206">
        <v>9</v>
      </c>
      <c r="D95" s="206">
        <v>22</v>
      </c>
      <c r="E95" s="206">
        <v>24</v>
      </c>
      <c r="F95" s="206">
        <v>55</v>
      </c>
      <c r="G95" s="206">
        <f t="shared" si="12"/>
        <v>5.5</v>
      </c>
      <c r="H95" s="206">
        <f t="shared" si="13"/>
        <v>18.333333333333332</v>
      </c>
      <c r="I95" s="207">
        <f t="shared" si="14"/>
        <v>60.5</v>
      </c>
      <c r="J95" s="306"/>
      <c r="K95" s="206">
        <v>15</v>
      </c>
      <c r="L95" s="207">
        <f t="shared" si="15"/>
        <v>20.166666666666668</v>
      </c>
      <c r="M95" s="207">
        <f t="shared" si="16"/>
        <v>-5.1666666666666679</v>
      </c>
      <c r="N95" s="311">
        <f t="shared" si="17"/>
        <v>-0.18181818181818177</v>
      </c>
    </row>
    <row r="96" spans="1:14">
      <c r="A96" s="312" t="s">
        <v>136</v>
      </c>
      <c r="B96" s="205" t="s">
        <v>137</v>
      </c>
      <c r="C96" s="206">
        <v>15</v>
      </c>
      <c r="D96" s="206">
        <v>9</v>
      </c>
      <c r="E96" s="206">
        <v>10</v>
      </c>
      <c r="F96" s="206">
        <v>34</v>
      </c>
      <c r="G96" s="206">
        <f t="shared" si="12"/>
        <v>3.4000000000000004</v>
      </c>
      <c r="H96" s="206">
        <f t="shared" si="13"/>
        <v>11.333333333333334</v>
      </c>
      <c r="I96" s="207">
        <f t="shared" si="14"/>
        <v>37.4</v>
      </c>
      <c r="J96" s="306"/>
      <c r="K96" s="206">
        <v>7</v>
      </c>
      <c r="L96" s="207">
        <f t="shared" si="15"/>
        <v>12.466666666666667</v>
      </c>
      <c r="M96" s="207">
        <f t="shared" si="16"/>
        <v>-5.4666666666666668</v>
      </c>
      <c r="N96" s="311">
        <f t="shared" si="17"/>
        <v>-0.38235294117647062</v>
      </c>
    </row>
    <row r="97" spans="1:14">
      <c r="A97" s="313" t="s">
        <v>84</v>
      </c>
      <c r="B97" s="194" t="s">
        <v>87</v>
      </c>
      <c r="C97" s="195">
        <v>8</v>
      </c>
      <c r="D97" s="195">
        <v>7</v>
      </c>
      <c r="E97" s="195">
        <v>6</v>
      </c>
      <c r="F97" s="195">
        <v>21</v>
      </c>
      <c r="G97" s="195">
        <f t="shared" si="12"/>
        <v>2.1</v>
      </c>
      <c r="H97" s="195">
        <f t="shared" si="13"/>
        <v>7</v>
      </c>
      <c r="I97" s="196">
        <f t="shared" si="14"/>
        <v>23.1</v>
      </c>
      <c r="J97" s="306"/>
      <c r="K97" s="195">
        <v>2</v>
      </c>
      <c r="L97" s="207">
        <f t="shared" si="15"/>
        <v>7.7</v>
      </c>
      <c r="M97" s="207">
        <f t="shared" si="16"/>
        <v>-5.7</v>
      </c>
      <c r="N97" s="311">
        <f t="shared" si="17"/>
        <v>-0.7142857142857143</v>
      </c>
    </row>
    <row r="98" spans="1:14">
      <c r="A98" s="312" t="s">
        <v>76</v>
      </c>
      <c r="B98" s="205" t="s">
        <v>81</v>
      </c>
      <c r="C98" s="206">
        <v>37</v>
      </c>
      <c r="D98" s="206">
        <v>35</v>
      </c>
      <c r="E98" s="206">
        <v>59</v>
      </c>
      <c r="F98" s="206">
        <v>131</v>
      </c>
      <c r="G98" s="206">
        <f t="shared" si="12"/>
        <v>13.100000000000001</v>
      </c>
      <c r="H98" s="206">
        <f t="shared" si="13"/>
        <v>43.666666666666664</v>
      </c>
      <c r="I98" s="207">
        <f t="shared" si="14"/>
        <v>144.1</v>
      </c>
      <c r="J98" s="306"/>
      <c r="K98" s="206">
        <v>42</v>
      </c>
      <c r="L98" s="207">
        <f t="shared" si="15"/>
        <v>48.033333333333331</v>
      </c>
      <c r="M98" s="207">
        <f t="shared" si="16"/>
        <v>-6.0333333333333314</v>
      </c>
      <c r="N98" s="311">
        <f t="shared" si="17"/>
        <v>-3.8167938931297656E-2</v>
      </c>
    </row>
    <row r="99" spans="1:14">
      <c r="A99" s="312" t="s">
        <v>136</v>
      </c>
      <c r="B99" s="205" t="s">
        <v>140</v>
      </c>
      <c r="C99" s="206">
        <v>8</v>
      </c>
      <c r="D99" s="206">
        <v>14</v>
      </c>
      <c r="E99" s="206">
        <v>6</v>
      </c>
      <c r="F99" s="206">
        <v>28</v>
      </c>
      <c r="G99" s="206">
        <f t="shared" si="12"/>
        <v>2.8000000000000003</v>
      </c>
      <c r="H99" s="206">
        <f t="shared" si="13"/>
        <v>9.3333333333333339</v>
      </c>
      <c r="I99" s="207">
        <f t="shared" si="14"/>
        <v>30.8</v>
      </c>
      <c r="J99" s="306"/>
      <c r="K99" s="206">
        <v>4</v>
      </c>
      <c r="L99" s="207">
        <f t="shared" si="15"/>
        <v>10.266666666666667</v>
      </c>
      <c r="M99" s="207">
        <f t="shared" si="16"/>
        <v>-6.2666666666666675</v>
      </c>
      <c r="N99" s="311">
        <f t="shared" si="17"/>
        <v>-0.57142857142857151</v>
      </c>
    </row>
    <row r="100" spans="1:14">
      <c r="A100" s="310" t="s">
        <v>93</v>
      </c>
      <c r="B100" s="200" t="s">
        <v>95</v>
      </c>
      <c r="C100" s="201">
        <v>10</v>
      </c>
      <c r="D100" s="201">
        <v>17</v>
      </c>
      <c r="E100" s="201">
        <v>10</v>
      </c>
      <c r="F100" s="201">
        <v>37</v>
      </c>
      <c r="G100" s="201">
        <f t="shared" ref="G100:G117" si="18">SUM(F100*0.1)</f>
        <v>3.7</v>
      </c>
      <c r="H100" s="201">
        <f t="shared" ref="H100:H117" si="19">SUM(C100+D100+E100)/3</f>
        <v>12.333333333333334</v>
      </c>
      <c r="I100" s="202">
        <f t="shared" ref="I100:I117" si="20">SUM(F100+G100)</f>
        <v>40.700000000000003</v>
      </c>
      <c r="J100" s="306"/>
      <c r="K100" s="201">
        <v>7</v>
      </c>
      <c r="L100" s="207">
        <f t="shared" ref="L100:L117" si="21">I100/3</f>
        <v>13.566666666666668</v>
      </c>
      <c r="M100" s="207">
        <f t="shared" ref="M100:M117" si="22">SUM(K100-L100)</f>
        <v>-6.5666666666666682</v>
      </c>
      <c r="N100" s="311">
        <f t="shared" ref="N100:N117" si="23">SUM(K100-H100)/H100</f>
        <v>-0.43243243243243246</v>
      </c>
    </row>
    <row r="101" spans="1:14">
      <c r="A101" s="310" t="s">
        <v>194</v>
      </c>
      <c r="B101" s="200" t="s">
        <v>43</v>
      </c>
      <c r="C101" s="201">
        <v>32</v>
      </c>
      <c r="D101" s="201">
        <v>35</v>
      </c>
      <c r="E101" s="201">
        <v>45</v>
      </c>
      <c r="F101" s="201">
        <v>112</v>
      </c>
      <c r="G101" s="201">
        <f t="shared" si="18"/>
        <v>11.200000000000001</v>
      </c>
      <c r="H101" s="201">
        <f t="shared" si="19"/>
        <v>37.333333333333336</v>
      </c>
      <c r="I101" s="202">
        <f t="shared" si="20"/>
        <v>123.2</v>
      </c>
      <c r="J101" s="306"/>
      <c r="K101" s="201">
        <v>34</v>
      </c>
      <c r="L101" s="207">
        <f t="shared" si="21"/>
        <v>41.06666666666667</v>
      </c>
      <c r="M101" s="207">
        <f t="shared" si="22"/>
        <v>-7.06666666666667</v>
      </c>
      <c r="N101" s="311">
        <f t="shared" si="23"/>
        <v>-8.9285714285714343E-2</v>
      </c>
    </row>
    <row r="102" spans="1:14">
      <c r="A102" s="310" t="s">
        <v>56</v>
      </c>
      <c r="B102" s="200" t="s">
        <v>57</v>
      </c>
      <c r="C102" s="201">
        <v>11</v>
      </c>
      <c r="D102" s="201">
        <v>8</v>
      </c>
      <c r="E102" s="201">
        <v>12</v>
      </c>
      <c r="F102" s="201">
        <v>31</v>
      </c>
      <c r="G102" s="201">
        <f t="shared" si="18"/>
        <v>3.1</v>
      </c>
      <c r="H102" s="201">
        <f t="shared" si="19"/>
        <v>10.333333333333334</v>
      </c>
      <c r="I102" s="202">
        <f t="shared" si="20"/>
        <v>34.1</v>
      </c>
      <c r="J102" s="306"/>
      <c r="K102" s="201">
        <v>4</v>
      </c>
      <c r="L102" s="207">
        <f t="shared" si="21"/>
        <v>11.366666666666667</v>
      </c>
      <c r="M102" s="207">
        <f t="shared" si="22"/>
        <v>-7.3666666666666671</v>
      </c>
      <c r="N102" s="311">
        <f t="shared" si="23"/>
        <v>-0.61290322580645162</v>
      </c>
    </row>
    <row r="103" spans="1:14">
      <c r="A103" s="312" t="s">
        <v>44</v>
      </c>
      <c r="B103" s="205" t="s">
        <v>46</v>
      </c>
      <c r="C103" s="206">
        <v>47</v>
      </c>
      <c r="D103" s="206">
        <v>74</v>
      </c>
      <c r="E103" s="206">
        <v>61</v>
      </c>
      <c r="F103" s="206">
        <v>182</v>
      </c>
      <c r="G103" s="206">
        <f t="shared" si="18"/>
        <v>18.2</v>
      </c>
      <c r="H103" s="206">
        <f t="shared" si="19"/>
        <v>60.666666666666664</v>
      </c>
      <c r="I103" s="207">
        <f t="shared" si="20"/>
        <v>200.2</v>
      </c>
      <c r="J103" s="306"/>
      <c r="K103" s="206">
        <v>59</v>
      </c>
      <c r="L103" s="207">
        <f t="shared" si="21"/>
        <v>66.733333333333334</v>
      </c>
      <c r="M103" s="207">
        <f t="shared" si="22"/>
        <v>-7.7333333333333343</v>
      </c>
      <c r="N103" s="311">
        <f t="shared" si="23"/>
        <v>-2.7472527472527434E-2</v>
      </c>
    </row>
    <row r="104" spans="1:14">
      <c r="A104" s="313" t="s">
        <v>196</v>
      </c>
      <c r="B104" s="210" t="s">
        <v>101</v>
      </c>
      <c r="C104" s="195">
        <v>27</v>
      </c>
      <c r="D104" s="195">
        <v>15</v>
      </c>
      <c r="E104" s="195">
        <v>23</v>
      </c>
      <c r="F104" s="195">
        <v>65</v>
      </c>
      <c r="G104" s="195">
        <f t="shared" si="18"/>
        <v>6.5</v>
      </c>
      <c r="H104" s="195">
        <f t="shared" si="19"/>
        <v>21.666666666666668</v>
      </c>
      <c r="I104" s="196">
        <f t="shared" si="20"/>
        <v>71.5</v>
      </c>
      <c r="J104" s="306"/>
      <c r="K104" s="195">
        <v>16</v>
      </c>
      <c r="L104" s="207">
        <f t="shared" si="21"/>
        <v>23.833333333333332</v>
      </c>
      <c r="M104" s="207">
        <f t="shared" si="22"/>
        <v>-7.8333333333333321</v>
      </c>
      <c r="N104" s="311">
        <f t="shared" si="23"/>
        <v>-0.26153846153846155</v>
      </c>
    </row>
    <row r="105" spans="1:14">
      <c r="A105" s="313" t="s">
        <v>132</v>
      </c>
      <c r="B105" s="194" t="s">
        <v>134</v>
      </c>
      <c r="C105" s="195">
        <v>24</v>
      </c>
      <c r="D105" s="195">
        <v>14</v>
      </c>
      <c r="E105" s="195">
        <v>28</v>
      </c>
      <c r="F105" s="195">
        <v>66</v>
      </c>
      <c r="G105" s="195">
        <f t="shared" si="18"/>
        <v>6.6000000000000005</v>
      </c>
      <c r="H105" s="195">
        <f t="shared" si="19"/>
        <v>22</v>
      </c>
      <c r="I105" s="196">
        <f t="shared" si="20"/>
        <v>72.599999999999994</v>
      </c>
      <c r="J105" s="306"/>
      <c r="K105" s="195">
        <v>16</v>
      </c>
      <c r="L105" s="207">
        <f t="shared" si="21"/>
        <v>24.2</v>
      </c>
      <c r="M105" s="207">
        <f t="shared" si="22"/>
        <v>-8.1999999999999993</v>
      </c>
      <c r="N105" s="311">
        <f t="shared" si="23"/>
        <v>-0.27272727272727271</v>
      </c>
    </row>
    <row r="106" spans="1:14">
      <c r="A106" s="310" t="s">
        <v>119</v>
      </c>
      <c r="B106" s="200" t="s">
        <v>122</v>
      </c>
      <c r="C106" s="201">
        <v>19</v>
      </c>
      <c r="D106" s="201">
        <v>20</v>
      </c>
      <c r="E106" s="201">
        <v>27</v>
      </c>
      <c r="F106" s="201">
        <v>66</v>
      </c>
      <c r="G106" s="201">
        <f t="shared" si="18"/>
        <v>6.6000000000000005</v>
      </c>
      <c r="H106" s="201">
        <f t="shared" si="19"/>
        <v>22</v>
      </c>
      <c r="I106" s="202">
        <f t="shared" si="20"/>
        <v>72.599999999999994</v>
      </c>
      <c r="J106" s="306"/>
      <c r="K106" s="201">
        <v>16</v>
      </c>
      <c r="L106" s="207">
        <f t="shared" si="21"/>
        <v>24.2</v>
      </c>
      <c r="M106" s="207">
        <f t="shared" si="22"/>
        <v>-8.1999999999999993</v>
      </c>
      <c r="N106" s="311">
        <f t="shared" si="23"/>
        <v>-0.27272727272727271</v>
      </c>
    </row>
    <row r="107" spans="1:14">
      <c r="A107" s="313" t="s">
        <v>195</v>
      </c>
      <c r="B107" s="194" t="s">
        <v>99</v>
      </c>
      <c r="C107" s="195">
        <v>24</v>
      </c>
      <c r="D107" s="195">
        <v>18</v>
      </c>
      <c r="E107" s="195">
        <v>29</v>
      </c>
      <c r="F107" s="195">
        <v>71</v>
      </c>
      <c r="G107" s="195">
        <f t="shared" si="18"/>
        <v>7.1000000000000005</v>
      </c>
      <c r="H107" s="195">
        <f t="shared" si="19"/>
        <v>23.666666666666668</v>
      </c>
      <c r="I107" s="196">
        <f t="shared" si="20"/>
        <v>78.099999999999994</v>
      </c>
      <c r="J107" s="306"/>
      <c r="K107" s="195">
        <v>17</v>
      </c>
      <c r="L107" s="207">
        <f t="shared" si="21"/>
        <v>26.033333333333331</v>
      </c>
      <c r="M107" s="207">
        <f t="shared" si="22"/>
        <v>-9.0333333333333314</v>
      </c>
      <c r="N107" s="311">
        <f t="shared" si="23"/>
        <v>-0.28169014084507044</v>
      </c>
    </row>
    <row r="108" spans="1:14">
      <c r="A108" s="310" t="s">
        <v>88</v>
      </c>
      <c r="B108" s="200" t="s">
        <v>92</v>
      </c>
      <c r="C108" s="201">
        <v>37</v>
      </c>
      <c r="D108" s="201">
        <v>49</v>
      </c>
      <c r="E108" s="201">
        <v>55</v>
      </c>
      <c r="F108" s="201">
        <v>141</v>
      </c>
      <c r="G108" s="201">
        <f t="shared" si="18"/>
        <v>14.100000000000001</v>
      </c>
      <c r="H108" s="201">
        <f t="shared" si="19"/>
        <v>47</v>
      </c>
      <c r="I108" s="202">
        <f t="shared" si="20"/>
        <v>155.1</v>
      </c>
      <c r="J108" s="306"/>
      <c r="K108" s="201">
        <v>42</v>
      </c>
      <c r="L108" s="207">
        <f t="shared" si="21"/>
        <v>51.699999999999996</v>
      </c>
      <c r="M108" s="207">
        <f t="shared" si="22"/>
        <v>-9.6999999999999957</v>
      </c>
      <c r="N108" s="311">
        <f t="shared" si="23"/>
        <v>-0.10638297872340426</v>
      </c>
    </row>
    <row r="109" spans="1:14">
      <c r="A109" s="312" t="s">
        <v>60</v>
      </c>
      <c r="B109" s="211" t="s">
        <v>198</v>
      </c>
      <c r="C109" s="206">
        <v>38</v>
      </c>
      <c r="D109" s="206">
        <v>16</v>
      </c>
      <c r="E109" s="206">
        <v>23</v>
      </c>
      <c r="F109" s="206">
        <v>77</v>
      </c>
      <c r="G109" s="206">
        <f t="shared" si="18"/>
        <v>7.7</v>
      </c>
      <c r="H109" s="206">
        <f t="shared" si="19"/>
        <v>25.666666666666668</v>
      </c>
      <c r="I109" s="207">
        <f t="shared" si="20"/>
        <v>84.7</v>
      </c>
      <c r="J109" s="306"/>
      <c r="K109" s="206">
        <v>18</v>
      </c>
      <c r="L109" s="207">
        <f t="shared" si="21"/>
        <v>28.233333333333334</v>
      </c>
      <c r="M109" s="207">
        <f t="shared" si="22"/>
        <v>-10.233333333333334</v>
      </c>
      <c r="N109" s="311">
        <f t="shared" si="23"/>
        <v>-0.29870129870129875</v>
      </c>
    </row>
    <row r="110" spans="1:14">
      <c r="A110" s="312" t="s">
        <v>49</v>
      </c>
      <c r="B110" s="205" t="s">
        <v>50</v>
      </c>
      <c r="C110" s="206">
        <v>7</v>
      </c>
      <c r="D110" s="206">
        <v>9</v>
      </c>
      <c r="E110" s="206">
        <v>13</v>
      </c>
      <c r="F110" s="206">
        <v>29</v>
      </c>
      <c r="G110" s="206">
        <f t="shared" si="18"/>
        <v>2.9000000000000004</v>
      </c>
      <c r="H110" s="206">
        <f t="shared" si="19"/>
        <v>9.6666666666666661</v>
      </c>
      <c r="I110" s="207">
        <f t="shared" si="20"/>
        <v>31.9</v>
      </c>
      <c r="J110" s="306"/>
      <c r="K110" s="206">
        <v>0</v>
      </c>
      <c r="L110" s="207">
        <f t="shared" si="21"/>
        <v>10.633333333333333</v>
      </c>
      <c r="M110" s="207">
        <f t="shared" si="22"/>
        <v>-10.633333333333333</v>
      </c>
      <c r="N110" s="311">
        <f t="shared" si="23"/>
        <v>-1</v>
      </c>
    </row>
    <row r="111" spans="1:14">
      <c r="A111" s="312" t="s">
        <v>62</v>
      </c>
      <c r="B111" s="205" t="s">
        <v>66</v>
      </c>
      <c r="C111" s="206">
        <v>60</v>
      </c>
      <c r="D111" s="206">
        <v>69</v>
      </c>
      <c r="E111" s="206">
        <v>80</v>
      </c>
      <c r="F111" s="206">
        <v>209</v>
      </c>
      <c r="G111" s="206">
        <f t="shared" si="18"/>
        <v>20.900000000000002</v>
      </c>
      <c r="H111" s="206">
        <f t="shared" si="19"/>
        <v>69.666666666666671</v>
      </c>
      <c r="I111" s="207">
        <f t="shared" si="20"/>
        <v>229.9</v>
      </c>
      <c r="J111" s="306"/>
      <c r="K111" s="206">
        <v>66</v>
      </c>
      <c r="L111" s="207">
        <f t="shared" si="21"/>
        <v>76.63333333333334</v>
      </c>
      <c r="M111" s="207">
        <f t="shared" si="22"/>
        <v>-10.63333333333334</v>
      </c>
      <c r="N111" s="311">
        <f t="shared" si="23"/>
        <v>-5.2631578947368488E-2</v>
      </c>
    </row>
    <row r="112" spans="1:14">
      <c r="A112" s="313" t="s">
        <v>113</v>
      </c>
      <c r="B112" s="194" t="s">
        <v>118</v>
      </c>
      <c r="C112" s="195">
        <v>16</v>
      </c>
      <c r="D112" s="195">
        <v>13</v>
      </c>
      <c r="E112" s="195">
        <v>9</v>
      </c>
      <c r="F112" s="195">
        <v>38</v>
      </c>
      <c r="G112" s="195">
        <f t="shared" si="18"/>
        <v>3.8000000000000003</v>
      </c>
      <c r="H112" s="195">
        <f t="shared" si="19"/>
        <v>12.666666666666666</v>
      </c>
      <c r="I112" s="196">
        <f t="shared" si="20"/>
        <v>41.8</v>
      </c>
      <c r="J112" s="306"/>
      <c r="K112" s="195">
        <v>3</v>
      </c>
      <c r="L112" s="207">
        <f t="shared" si="21"/>
        <v>13.933333333333332</v>
      </c>
      <c r="M112" s="207">
        <f t="shared" si="22"/>
        <v>-10.933333333333332</v>
      </c>
      <c r="N112" s="311">
        <f t="shared" si="23"/>
        <v>-0.76315789473684215</v>
      </c>
    </row>
    <row r="113" spans="1:14">
      <c r="A113" s="312" t="s">
        <v>32</v>
      </c>
      <c r="B113" s="205" t="s">
        <v>36</v>
      </c>
      <c r="C113" s="206">
        <v>56</v>
      </c>
      <c r="D113" s="206">
        <v>71</v>
      </c>
      <c r="E113" s="206">
        <v>57</v>
      </c>
      <c r="F113" s="206">
        <v>184</v>
      </c>
      <c r="G113" s="206">
        <f t="shared" si="18"/>
        <v>18.400000000000002</v>
      </c>
      <c r="H113" s="206">
        <f t="shared" si="19"/>
        <v>61.333333333333336</v>
      </c>
      <c r="I113" s="207">
        <f t="shared" si="20"/>
        <v>202.4</v>
      </c>
      <c r="J113" s="306"/>
      <c r="K113" s="206">
        <v>55</v>
      </c>
      <c r="L113" s="207">
        <f t="shared" si="21"/>
        <v>67.466666666666669</v>
      </c>
      <c r="M113" s="207">
        <f t="shared" si="22"/>
        <v>-12.466666666666669</v>
      </c>
      <c r="N113" s="311">
        <f t="shared" si="23"/>
        <v>-0.10326086956521742</v>
      </c>
    </row>
    <row r="114" spans="1:14">
      <c r="A114" s="313" t="s">
        <v>132</v>
      </c>
      <c r="B114" s="194" t="s">
        <v>135</v>
      </c>
      <c r="C114" s="195">
        <v>29</v>
      </c>
      <c r="D114" s="195">
        <v>22</v>
      </c>
      <c r="E114" s="195">
        <v>24</v>
      </c>
      <c r="F114" s="195">
        <v>75</v>
      </c>
      <c r="G114" s="195">
        <f t="shared" si="18"/>
        <v>7.5</v>
      </c>
      <c r="H114" s="195">
        <f t="shared" si="19"/>
        <v>25</v>
      </c>
      <c r="I114" s="196">
        <f t="shared" si="20"/>
        <v>82.5</v>
      </c>
      <c r="J114" s="306"/>
      <c r="K114" s="195">
        <v>15</v>
      </c>
      <c r="L114" s="207">
        <f t="shared" si="21"/>
        <v>27.5</v>
      </c>
      <c r="M114" s="207">
        <f t="shared" si="22"/>
        <v>-12.5</v>
      </c>
      <c r="N114" s="311">
        <f t="shared" si="23"/>
        <v>-0.4</v>
      </c>
    </row>
    <row r="115" spans="1:14">
      <c r="A115" s="310" t="s">
        <v>108</v>
      </c>
      <c r="B115" s="200" t="s">
        <v>109</v>
      </c>
      <c r="C115" s="201">
        <v>34</v>
      </c>
      <c r="D115" s="201">
        <v>32</v>
      </c>
      <c r="E115" s="201">
        <v>38</v>
      </c>
      <c r="F115" s="201">
        <v>104</v>
      </c>
      <c r="G115" s="201">
        <f t="shared" si="18"/>
        <v>10.4</v>
      </c>
      <c r="H115" s="201">
        <f t="shared" si="19"/>
        <v>34.666666666666664</v>
      </c>
      <c r="I115" s="202">
        <f t="shared" si="20"/>
        <v>114.4</v>
      </c>
      <c r="J115" s="306"/>
      <c r="K115" s="201">
        <v>24</v>
      </c>
      <c r="L115" s="207">
        <f t="shared" si="21"/>
        <v>38.133333333333333</v>
      </c>
      <c r="M115" s="207">
        <f t="shared" si="22"/>
        <v>-14.133333333333333</v>
      </c>
      <c r="N115" s="311">
        <f t="shared" si="23"/>
        <v>-0.30769230769230765</v>
      </c>
    </row>
    <row r="116" spans="1:14">
      <c r="A116" s="313" t="s">
        <v>125</v>
      </c>
      <c r="B116" s="194" t="s">
        <v>131</v>
      </c>
      <c r="C116" s="195">
        <v>37</v>
      </c>
      <c r="D116" s="195">
        <v>39</v>
      </c>
      <c r="E116" s="195">
        <v>45</v>
      </c>
      <c r="F116" s="195">
        <v>121</v>
      </c>
      <c r="G116" s="195">
        <f t="shared" si="18"/>
        <v>12.100000000000001</v>
      </c>
      <c r="H116" s="195">
        <f t="shared" si="19"/>
        <v>40.333333333333336</v>
      </c>
      <c r="I116" s="196">
        <f t="shared" si="20"/>
        <v>133.1</v>
      </c>
      <c r="J116" s="306"/>
      <c r="K116" s="195">
        <v>30</v>
      </c>
      <c r="L116" s="207">
        <f t="shared" si="21"/>
        <v>44.366666666666667</v>
      </c>
      <c r="M116" s="207">
        <f t="shared" si="22"/>
        <v>-14.366666666666667</v>
      </c>
      <c r="N116" s="311">
        <f t="shared" si="23"/>
        <v>-0.25619834710743805</v>
      </c>
    </row>
    <row r="117" spans="1:14" ht="15" thickBot="1">
      <c r="A117" s="330" t="s">
        <v>82</v>
      </c>
      <c r="B117" s="332" t="s">
        <v>83</v>
      </c>
      <c r="C117" s="219">
        <v>60</v>
      </c>
      <c r="D117" s="219">
        <v>61</v>
      </c>
      <c r="E117" s="219">
        <v>44</v>
      </c>
      <c r="F117" s="219">
        <v>165</v>
      </c>
      <c r="G117" s="219">
        <f t="shared" si="18"/>
        <v>16.5</v>
      </c>
      <c r="H117" s="219">
        <f t="shared" si="19"/>
        <v>55</v>
      </c>
      <c r="I117" s="220">
        <f t="shared" si="20"/>
        <v>181.5</v>
      </c>
      <c r="J117" s="315"/>
      <c r="K117" s="219">
        <v>46</v>
      </c>
      <c r="L117" s="316">
        <f t="shared" si="21"/>
        <v>60.5</v>
      </c>
      <c r="M117" s="316">
        <f t="shared" si="22"/>
        <v>-14.5</v>
      </c>
      <c r="N117" s="317">
        <f t="shared" si="23"/>
        <v>-0.16363636363636364</v>
      </c>
    </row>
  </sheetData>
  <autoFilter ref="A3:N3" xr:uid="{377A30FD-867D-48D8-A36F-0CDF18FA9512}">
    <sortState xmlns:xlrd2="http://schemas.microsoft.com/office/spreadsheetml/2017/richdata2" ref="A4:N117">
      <sortCondition descending="1" ref="M3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EFDF-1E18-4E52-A165-76E262DA1E3C}">
  <dimension ref="A1:AF138"/>
  <sheetViews>
    <sheetView topLeftCell="AB1" workbookViewId="0">
      <selection activeCell="AF27" sqref="A2:AF27"/>
    </sheetView>
  </sheetViews>
  <sheetFormatPr defaultRowHeight="14.5"/>
  <cols>
    <col min="1" max="1" width="8.7265625" hidden="1" customWidth="1"/>
    <col min="2" max="2" width="19.81640625" hidden="1" customWidth="1"/>
    <col min="3" max="3" width="20.1796875" hidden="1" customWidth="1"/>
    <col min="4" max="4" width="12.36328125" hidden="1" customWidth="1"/>
    <col min="5" max="5" width="17.08984375" hidden="1" customWidth="1"/>
    <col min="6" max="8" width="8.90625" hidden="1" customWidth="1"/>
    <col min="9" max="9" width="9.1796875" hidden="1" customWidth="1"/>
    <col min="10" max="10" width="18.7265625" hidden="1" customWidth="1"/>
    <col min="11" max="12" width="17.36328125" hidden="1" customWidth="1"/>
    <col min="13" max="13" width="14.7265625" hidden="1" customWidth="1"/>
    <col min="14" max="14" width="6.36328125" hidden="1" customWidth="1"/>
    <col min="15" max="16" width="17.1796875" hidden="1" customWidth="1"/>
    <col min="17" max="18" width="14.7265625" hidden="1" customWidth="1"/>
    <col min="19" max="19" width="11.90625" hidden="1" customWidth="1"/>
    <col min="20" max="20" width="15.54296875" hidden="1" customWidth="1"/>
    <col min="21" max="23" width="14.7265625" hidden="1" customWidth="1"/>
    <col min="24" max="24" width="8.7265625" hidden="1" customWidth="1"/>
    <col min="25" max="25" width="23.36328125" hidden="1" customWidth="1"/>
    <col min="26" max="26" width="15.36328125" hidden="1" customWidth="1"/>
    <col min="27" max="27" width="10.6328125" hidden="1" customWidth="1"/>
    <col min="28" max="28" width="12" bestFit="1" customWidth="1"/>
    <col min="29" max="30" width="14.453125" bestFit="1" customWidth="1"/>
    <col min="31" max="32" width="23.7265625" bestFit="1" customWidth="1"/>
  </cols>
  <sheetData>
    <row r="1" spans="1:32" ht="36.5" thickBot="1">
      <c r="A1" s="432" t="s">
        <v>150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4"/>
      <c r="V1" s="44"/>
      <c r="W1" s="44"/>
      <c r="AB1" s="436" t="s">
        <v>150</v>
      </c>
      <c r="AC1" s="437"/>
      <c r="AD1" s="437"/>
      <c r="AE1" s="437"/>
      <c r="AF1" s="437"/>
    </row>
    <row r="2" spans="1:32" s="270" customFormat="1" ht="29.5" thickBot="1">
      <c r="A2" s="259" t="s">
        <v>154</v>
      </c>
      <c r="B2" s="259" t="s">
        <v>6</v>
      </c>
      <c r="C2" s="259" t="s">
        <v>232</v>
      </c>
      <c r="D2" s="259" t="s">
        <v>233</v>
      </c>
      <c r="E2" s="260" t="s">
        <v>234</v>
      </c>
      <c r="F2" s="259" t="s">
        <v>235</v>
      </c>
      <c r="G2" s="261" t="s">
        <v>235</v>
      </c>
      <c r="H2" s="261" t="s">
        <v>235</v>
      </c>
      <c r="I2" s="262" t="s">
        <v>236</v>
      </c>
      <c r="J2" s="263" t="s">
        <v>239</v>
      </c>
      <c r="K2" s="264" t="s">
        <v>228</v>
      </c>
      <c r="L2" s="345" t="s">
        <v>254</v>
      </c>
      <c r="M2" s="290" t="s">
        <v>238</v>
      </c>
      <c r="N2" s="266"/>
      <c r="O2" s="259" t="s">
        <v>219</v>
      </c>
      <c r="P2" s="342" t="s">
        <v>250</v>
      </c>
      <c r="Q2" s="342" t="s">
        <v>250</v>
      </c>
      <c r="R2" s="342" t="s">
        <v>256</v>
      </c>
      <c r="S2" s="268" t="s">
        <v>225</v>
      </c>
      <c r="T2" s="267" t="s">
        <v>227</v>
      </c>
      <c r="U2" s="269" t="s">
        <v>223</v>
      </c>
      <c r="V2" s="269" t="s">
        <v>221</v>
      </c>
      <c r="W2" s="269" t="s">
        <v>222</v>
      </c>
      <c r="AB2" s="374" t="s">
        <v>233</v>
      </c>
      <c r="AC2" s="375" t="s">
        <v>250</v>
      </c>
      <c r="AD2" s="375" t="s">
        <v>256</v>
      </c>
      <c r="AE2" s="375" t="s">
        <v>225</v>
      </c>
      <c r="AF2" s="376" t="s">
        <v>227</v>
      </c>
    </row>
    <row r="3" spans="1:32" ht="44" thickBot="1">
      <c r="A3" s="232" t="s">
        <v>2</v>
      </c>
      <c r="B3" s="232" t="s">
        <v>2</v>
      </c>
      <c r="C3" s="232" t="s">
        <v>2</v>
      </c>
      <c r="D3" s="232" t="s">
        <v>2</v>
      </c>
      <c r="E3" s="235" t="s">
        <v>243</v>
      </c>
      <c r="F3" s="232" t="s">
        <v>3</v>
      </c>
      <c r="G3" s="236" t="s">
        <v>4</v>
      </c>
      <c r="H3" s="236" t="s">
        <v>5</v>
      </c>
      <c r="I3" s="237" t="s">
        <v>1</v>
      </c>
      <c r="J3" s="238" t="s">
        <v>146</v>
      </c>
      <c r="K3" s="239" t="s">
        <v>237</v>
      </c>
      <c r="L3" s="239" t="s">
        <v>255</v>
      </c>
      <c r="M3" s="240" t="s">
        <v>148</v>
      </c>
      <c r="N3" s="250"/>
      <c r="O3" s="243" t="s">
        <v>220</v>
      </c>
      <c r="P3" s="243" t="s">
        <v>245</v>
      </c>
      <c r="Q3" s="243" t="s">
        <v>220</v>
      </c>
      <c r="R3" s="344" t="s">
        <v>245</v>
      </c>
      <c r="S3" s="234" t="s">
        <v>253</v>
      </c>
      <c r="T3" s="233" t="s">
        <v>253</v>
      </c>
      <c r="U3" s="155" t="s">
        <v>148</v>
      </c>
      <c r="V3" s="155" t="s">
        <v>148</v>
      </c>
      <c r="W3" s="155" t="s">
        <v>148</v>
      </c>
      <c r="Y3" s="151" t="s">
        <v>212</v>
      </c>
      <c r="Z3" s="151" t="s">
        <v>217</v>
      </c>
      <c r="AB3" s="377" t="s">
        <v>2</v>
      </c>
      <c r="AC3" s="378" t="s">
        <v>245</v>
      </c>
      <c r="AD3" s="378" t="s">
        <v>245</v>
      </c>
      <c r="AE3" s="378" t="s">
        <v>253</v>
      </c>
      <c r="AF3" s="379" t="s">
        <v>253</v>
      </c>
    </row>
    <row r="4" spans="1:32" ht="29.5" thickBot="1">
      <c r="A4" s="42" t="s">
        <v>242</v>
      </c>
      <c r="B4" s="42" t="s">
        <v>6</v>
      </c>
      <c r="C4" s="42" t="s">
        <v>232</v>
      </c>
      <c r="D4" s="346" t="s">
        <v>6</v>
      </c>
      <c r="E4" s="347" t="s">
        <v>7</v>
      </c>
      <c r="F4" s="348" t="s">
        <v>8</v>
      </c>
      <c r="G4" s="349" t="s">
        <v>8</v>
      </c>
      <c r="H4" s="349" t="s">
        <v>8</v>
      </c>
      <c r="I4" s="350" t="s">
        <v>8</v>
      </c>
      <c r="J4" s="348" t="s">
        <v>145</v>
      </c>
      <c r="K4" s="351" t="s">
        <v>229</v>
      </c>
      <c r="L4" s="351"/>
      <c r="M4" s="352" t="s">
        <v>147</v>
      </c>
      <c r="N4" s="353"/>
      <c r="O4" s="180" t="s">
        <v>8</v>
      </c>
      <c r="P4" s="354" t="s">
        <v>251</v>
      </c>
      <c r="Q4" s="355" t="s">
        <v>240</v>
      </c>
      <c r="R4" s="355" t="s">
        <v>252</v>
      </c>
      <c r="S4" s="356" t="s">
        <v>231</v>
      </c>
      <c r="T4" s="355" t="s">
        <v>241</v>
      </c>
      <c r="U4" s="178" t="s">
        <v>8</v>
      </c>
      <c r="V4" s="178" t="s">
        <v>8</v>
      </c>
      <c r="W4" s="249" t="s">
        <v>8</v>
      </c>
      <c r="Y4" s="151" t="s">
        <v>209</v>
      </c>
      <c r="Z4" s="151" t="s">
        <v>215</v>
      </c>
      <c r="AB4" s="180" t="s">
        <v>6</v>
      </c>
      <c r="AC4" s="182" t="s">
        <v>251</v>
      </c>
      <c r="AD4" s="182" t="s">
        <v>252</v>
      </c>
      <c r="AE4" s="182" t="s">
        <v>231</v>
      </c>
      <c r="AF4" s="380" t="s">
        <v>241</v>
      </c>
    </row>
    <row r="5" spans="1:32" ht="15" thickBot="1">
      <c r="A5" s="92" t="s">
        <v>151</v>
      </c>
      <c r="B5" s="93" t="s">
        <v>155</v>
      </c>
      <c r="C5" s="93" t="s">
        <v>170</v>
      </c>
      <c r="D5" s="361" t="s">
        <v>113</v>
      </c>
      <c r="E5" s="362" t="s">
        <v>1</v>
      </c>
      <c r="F5" s="363">
        <f>SUM(F6:F10)</f>
        <v>84</v>
      </c>
      <c r="G5" s="363">
        <f>SUM(G6:G10)</f>
        <v>90</v>
      </c>
      <c r="H5" s="363">
        <f>SUM(H6:H10)</f>
        <v>99</v>
      </c>
      <c r="I5" s="363">
        <f>SUM(I6:I10)</f>
        <v>273</v>
      </c>
      <c r="J5" s="363">
        <f t="shared" ref="J5:J36" si="0">SUM(I5*0.1)</f>
        <v>27.3</v>
      </c>
      <c r="K5" s="363">
        <f>SUM(K6:K10)</f>
        <v>90.999999999999986</v>
      </c>
      <c r="L5" s="363">
        <f t="shared" ref="L5:L36" si="1">K5*2</f>
        <v>181.99999999999997</v>
      </c>
      <c r="M5" s="364">
        <f t="shared" ref="M5:M36" si="2">SUM(I5+J5)</f>
        <v>300.3</v>
      </c>
      <c r="N5" s="307"/>
      <c r="O5" s="363">
        <f>SUM(O6:O10)</f>
        <v>100</v>
      </c>
      <c r="P5" s="363">
        <f>SUM(P6:P10)</f>
        <v>164</v>
      </c>
      <c r="Q5" s="364">
        <f t="shared" ref="Q5:Q36" si="3">M5/3</f>
        <v>100.10000000000001</v>
      </c>
      <c r="R5" s="364">
        <f t="shared" ref="R5:R36" si="4">Q5*2</f>
        <v>200.20000000000002</v>
      </c>
      <c r="S5" s="364">
        <f t="shared" ref="S5:S36" si="5">SUM(P5-R5)</f>
        <v>-36.200000000000017</v>
      </c>
      <c r="T5" s="365">
        <f t="shared" ref="T5:T36" si="6">SUM(P5-L5)/L5</f>
        <v>-9.8901098901098758E-2</v>
      </c>
      <c r="U5" s="246">
        <f>SUM(U6:U16)</f>
        <v>600.9677419354839</v>
      </c>
      <c r="V5" s="246">
        <f t="shared" ref="V5:V36" si="7">SUM(U5-M5)</f>
        <v>300.66774193548389</v>
      </c>
      <c r="W5" s="247">
        <f t="shared" ref="W5:W36" si="8">SUM(U5-I5)/I5</f>
        <v>1.2013470400567177</v>
      </c>
      <c r="Y5" s="151" t="s">
        <v>210</v>
      </c>
      <c r="Z5" s="151" t="s">
        <v>218</v>
      </c>
      <c r="AB5" s="383" t="s">
        <v>56</v>
      </c>
      <c r="AC5" s="384">
        <v>64</v>
      </c>
      <c r="AD5" s="385">
        <v>52.066666666666663</v>
      </c>
      <c r="AE5" s="385">
        <v>11.933333333333337</v>
      </c>
      <c r="AF5" s="386">
        <v>0.35211267605633817</v>
      </c>
    </row>
    <row r="6" spans="1:32" ht="15" hidden="1" thickBot="1">
      <c r="A6" s="52" t="s">
        <v>151</v>
      </c>
      <c r="B6" s="52" t="s">
        <v>155</v>
      </c>
      <c r="C6" s="66" t="s">
        <v>171</v>
      </c>
      <c r="D6" s="312" t="s">
        <v>9</v>
      </c>
      <c r="E6" s="205" t="s">
        <v>10</v>
      </c>
      <c r="F6" s="206">
        <v>7</v>
      </c>
      <c r="G6" s="206">
        <v>14</v>
      </c>
      <c r="H6" s="206">
        <v>24</v>
      </c>
      <c r="I6" s="206">
        <v>45</v>
      </c>
      <c r="J6" s="206">
        <f t="shared" si="0"/>
        <v>4.5</v>
      </c>
      <c r="K6" s="206">
        <f t="shared" ref="K6:K16" si="9">SUM(F6+G6+H6)/3</f>
        <v>15</v>
      </c>
      <c r="L6" s="206">
        <f t="shared" si="1"/>
        <v>30</v>
      </c>
      <c r="M6" s="207">
        <f t="shared" si="2"/>
        <v>49.5</v>
      </c>
      <c r="N6" s="306"/>
      <c r="O6" s="206">
        <v>23</v>
      </c>
      <c r="P6" s="206">
        <v>37</v>
      </c>
      <c r="Q6" s="207">
        <f t="shared" si="3"/>
        <v>16.5</v>
      </c>
      <c r="R6" s="207">
        <f t="shared" si="4"/>
        <v>33</v>
      </c>
      <c r="S6" s="207">
        <f t="shared" si="5"/>
        <v>4</v>
      </c>
      <c r="T6" s="311">
        <f t="shared" si="6"/>
        <v>0.23333333333333334</v>
      </c>
      <c r="U6" s="25">
        <f t="shared" ref="U6:U16" si="10">SUM((O6/31)*90)</f>
        <v>66.774193548387103</v>
      </c>
      <c r="V6" s="25">
        <f t="shared" si="7"/>
        <v>17.274193548387103</v>
      </c>
      <c r="W6" s="149">
        <f t="shared" si="8"/>
        <v>0.48387096774193561</v>
      </c>
      <c r="Y6" s="151" t="s">
        <v>211</v>
      </c>
      <c r="Z6" s="151" t="s">
        <v>185</v>
      </c>
      <c r="AB6" s="387" t="s">
        <v>9</v>
      </c>
      <c r="AC6" s="381">
        <v>37</v>
      </c>
      <c r="AD6" s="382">
        <v>33</v>
      </c>
      <c r="AE6" s="382">
        <v>4</v>
      </c>
      <c r="AF6" s="388">
        <v>0.23333333333333334</v>
      </c>
    </row>
    <row r="7" spans="1:32" ht="15" hidden="1" thickBot="1">
      <c r="A7" s="55" t="s">
        <v>151</v>
      </c>
      <c r="B7" s="55" t="s">
        <v>155</v>
      </c>
      <c r="C7" s="67" t="s">
        <v>171</v>
      </c>
      <c r="D7" s="312" t="s">
        <v>9</v>
      </c>
      <c r="E7" s="205" t="s">
        <v>11</v>
      </c>
      <c r="F7" s="206">
        <v>9</v>
      </c>
      <c r="G7" s="206">
        <v>22</v>
      </c>
      <c r="H7" s="206">
        <v>24</v>
      </c>
      <c r="I7" s="206">
        <v>55</v>
      </c>
      <c r="J7" s="206">
        <f t="shared" si="0"/>
        <v>5.5</v>
      </c>
      <c r="K7" s="206">
        <f t="shared" si="9"/>
        <v>18.333333333333332</v>
      </c>
      <c r="L7" s="206">
        <f t="shared" si="1"/>
        <v>36.666666666666664</v>
      </c>
      <c r="M7" s="207">
        <f t="shared" si="2"/>
        <v>60.5</v>
      </c>
      <c r="N7" s="306"/>
      <c r="O7" s="206">
        <v>15</v>
      </c>
      <c r="P7" s="206">
        <v>19</v>
      </c>
      <c r="Q7" s="207">
        <f t="shared" si="3"/>
        <v>20.166666666666668</v>
      </c>
      <c r="R7" s="207">
        <f t="shared" si="4"/>
        <v>40.333333333333336</v>
      </c>
      <c r="S7" s="207">
        <f t="shared" si="5"/>
        <v>-21.333333333333336</v>
      </c>
      <c r="T7" s="311">
        <f t="shared" si="6"/>
        <v>-0.48181818181818181</v>
      </c>
      <c r="U7" s="25">
        <f t="shared" si="10"/>
        <v>43.548387096774192</v>
      </c>
      <c r="V7" s="25">
        <f t="shared" si="7"/>
        <v>-16.951612903225808</v>
      </c>
      <c r="W7" s="149">
        <f t="shared" si="8"/>
        <v>-0.2082111436950147</v>
      </c>
      <c r="Y7" s="151" t="s">
        <v>213</v>
      </c>
      <c r="Z7" s="151" t="s">
        <v>216</v>
      </c>
      <c r="AB7" s="387" t="s">
        <v>9</v>
      </c>
      <c r="AC7" s="381">
        <v>19</v>
      </c>
      <c r="AD7" s="382">
        <v>40.333333333333336</v>
      </c>
      <c r="AE7" s="382">
        <v>-21.333333333333336</v>
      </c>
      <c r="AF7" s="388">
        <v>-0.48181818181818181</v>
      </c>
    </row>
    <row r="8" spans="1:32" ht="15" hidden="1" thickBot="1">
      <c r="A8" s="55" t="s">
        <v>151</v>
      </c>
      <c r="B8" s="55" t="s">
        <v>155</v>
      </c>
      <c r="C8" s="67" t="s">
        <v>171</v>
      </c>
      <c r="D8" s="312" t="s">
        <v>9</v>
      </c>
      <c r="E8" s="205" t="s">
        <v>12</v>
      </c>
      <c r="F8" s="206">
        <v>24</v>
      </c>
      <c r="G8" s="206">
        <v>16</v>
      </c>
      <c r="H8" s="206">
        <v>18</v>
      </c>
      <c r="I8" s="206">
        <v>58</v>
      </c>
      <c r="J8" s="206">
        <f t="shared" si="0"/>
        <v>5.8000000000000007</v>
      </c>
      <c r="K8" s="206">
        <f t="shared" si="9"/>
        <v>19.333333333333332</v>
      </c>
      <c r="L8" s="206">
        <f t="shared" si="1"/>
        <v>38.666666666666664</v>
      </c>
      <c r="M8" s="207">
        <f t="shared" si="2"/>
        <v>63.8</v>
      </c>
      <c r="N8" s="306"/>
      <c r="O8" s="206">
        <v>20</v>
      </c>
      <c r="P8" s="206">
        <v>38</v>
      </c>
      <c r="Q8" s="207">
        <f t="shared" si="3"/>
        <v>21.266666666666666</v>
      </c>
      <c r="R8" s="207">
        <f t="shared" si="4"/>
        <v>42.533333333333331</v>
      </c>
      <c r="S8" s="207">
        <f t="shared" si="5"/>
        <v>-4.5333333333333314</v>
      </c>
      <c r="T8" s="311">
        <f t="shared" si="6"/>
        <v>-1.7241379310344768E-2</v>
      </c>
      <c r="U8" s="25">
        <f t="shared" si="10"/>
        <v>58.064516129032256</v>
      </c>
      <c r="V8" s="25">
        <f t="shared" si="7"/>
        <v>-5.7354838709677409</v>
      </c>
      <c r="W8" s="149">
        <f t="shared" si="8"/>
        <v>1.1123470522802798E-3</v>
      </c>
      <c r="Y8" s="151" t="s">
        <v>214</v>
      </c>
      <c r="Z8" s="151" t="s">
        <v>216</v>
      </c>
      <c r="AB8" s="387" t="s">
        <v>9</v>
      </c>
      <c r="AC8" s="381">
        <v>38</v>
      </c>
      <c r="AD8" s="382">
        <v>42.533333333333331</v>
      </c>
      <c r="AE8" s="382">
        <v>-4.5333333333333314</v>
      </c>
      <c r="AF8" s="388">
        <v>-1.7241379310344768E-2</v>
      </c>
    </row>
    <row r="9" spans="1:32" ht="15" hidden="1" thickBot="1">
      <c r="A9" s="55" t="s">
        <v>151</v>
      </c>
      <c r="B9" s="55" t="s">
        <v>155</v>
      </c>
      <c r="C9" s="67" t="s">
        <v>171</v>
      </c>
      <c r="D9" s="312" t="s">
        <v>9</v>
      </c>
      <c r="E9" s="205" t="s">
        <v>13</v>
      </c>
      <c r="F9" s="206">
        <v>7</v>
      </c>
      <c r="G9" s="206">
        <v>18</v>
      </c>
      <c r="H9" s="206">
        <v>7</v>
      </c>
      <c r="I9" s="206">
        <v>32</v>
      </c>
      <c r="J9" s="206">
        <f t="shared" si="0"/>
        <v>3.2</v>
      </c>
      <c r="K9" s="206">
        <f t="shared" si="9"/>
        <v>10.666666666666666</v>
      </c>
      <c r="L9" s="206">
        <f t="shared" si="1"/>
        <v>21.333333333333332</v>
      </c>
      <c r="M9" s="207">
        <f t="shared" si="2"/>
        <v>35.200000000000003</v>
      </c>
      <c r="N9" s="306"/>
      <c r="O9" s="206">
        <v>16</v>
      </c>
      <c r="P9" s="206">
        <v>25</v>
      </c>
      <c r="Q9" s="207">
        <f t="shared" si="3"/>
        <v>11.733333333333334</v>
      </c>
      <c r="R9" s="207">
        <f t="shared" si="4"/>
        <v>23.466666666666669</v>
      </c>
      <c r="S9" s="207">
        <f t="shared" si="5"/>
        <v>1.5333333333333314</v>
      </c>
      <c r="T9" s="311">
        <f t="shared" si="6"/>
        <v>0.17187500000000006</v>
      </c>
      <c r="U9" s="25">
        <f t="shared" si="10"/>
        <v>46.451612903225808</v>
      </c>
      <c r="V9" s="25">
        <f t="shared" si="7"/>
        <v>11.251612903225805</v>
      </c>
      <c r="W9" s="149">
        <f t="shared" si="8"/>
        <v>0.45161290322580649</v>
      </c>
      <c r="AB9" s="387" t="s">
        <v>9</v>
      </c>
      <c r="AC9" s="381">
        <v>25</v>
      </c>
      <c r="AD9" s="382">
        <v>23.466666666666669</v>
      </c>
      <c r="AE9" s="382">
        <v>1.5333333333333314</v>
      </c>
      <c r="AF9" s="388">
        <v>0.17187500000000006</v>
      </c>
    </row>
    <row r="10" spans="1:32" ht="15" hidden="1" thickBot="1">
      <c r="A10" s="55" t="s">
        <v>151</v>
      </c>
      <c r="B10" s="55" t="s">
        <v>155</v>
      </c>
      <c r="C10" s="67" t="s">
        <v>171</v>
      </c>
      <c r="D10" s="312" t="s">
        <v>9</v>
      </c>
      <c r="E10" s="205" t="s">
        <v>14</v>
      </c>
      <c r="F10" s="206">
        <v>37</v>
      </c>
      <c r="G10" s="206">
        <v>20</v>
      </c>
      <c r="H10" s="206">
        <v>26</v>
      </c>
      <c r="I10" s="206">
        <v>83</v>
      </c>
      <c r="J10" s="206">
        <f t="shared" si="0"/>
        <v>8.3000000000000007</v>
      </c>
      <c r="K10" s="206">
        <f t="shared" si="9"/>
        <v>27.666666666666668</v>
      </c>
      <c r="L10" s="206">
        <f t="shared" si="1"/>
        <v>55.333333333333336</v>
      </c>
      <c r="M10" s="207">
        <f t="shared" si="2"/>
        <v>91.3</v>
      </c>
      <c r="N10" s="306"/>
      <c r="O10" s="206">
        <v>26</v>
      </c>
      <c r="P10" s="206">
        <v>45</v>
      </c>
      <c r="Q10" s="207">
        <f t="shared" si="3"/>
        <v>30.433333333333334</v>
      </c>
      <c r="R10" s="207">
        <f t="shared" si="4"/>
        <v>60.866666666666667</v>
      </c>
      <c r="S10" s="207">
        <f t="shared" si="5"/>
        <v>-15.866666666666667</v>
      </c>
      <c r="T10" s="311">
        <f t="shared" si="6"/>
        <v>-0.18674698795180728</v>
      </c>
      <c r="U10" s="25">
        <f t="shared" si="10"/>
        <v>75.483870967741936</v>
      </c>
      <c r="V10" s="25">
        <f t="shared" si="7"/>
        <v>-15.816129032258061</v>
      </c>
      <c r="W10" s="149">
        <f t="shared" si="8"/>
        <v>-9.0555771472988725E-2</v>
      </c>
      <c r="AB10" s="387" t="s">
        <v>9</v>
      </c>
      <c r="AC10" s="381">
        <v>45</v>
      </c>
      <c r="AD10" s="382">
        <v>60.866666666666667</v>
      </c>
      <c r="AE10" s="382">
        <v>-15.866666666666667</v>
      </c>
      <c r="AF10" s="388">
        <v>-0.18674698795180728</v>
      </c>
    </row>
    <row r="11" spans="1:32" ht="15" hidden="1" thickBot="1">
      <c r="A11" s="55" t="s">
        <v>151</v>
      </c>
      <c r="B11" s="55" t="s">
        <v>155</v>
      </c>
      <c r="C11" s="67" t="s">
        <v>171</v>
      </c>
      <c r="D11" s="312" t="s">
        <v>9</v>
      </c>
      <c r="E11" s="205" t="s">
        <v>15</v>
      </c>
      <c r="F11" s="206">
        <v>12</v>
      </c>
      <c r="G11" s="206">
        <v>11</v>
      </c>
      <c r="H11" s="206">
        <v>20</v>
      </c>
      <c r="I11" s="206">
        <v>43</v>
      </c>
      <c r="J11" s="206">
        <f t="shared" si="0"/>
        <v>4.3</v>
      </c>
      <c r="K11" s="206">
        <f t="shared" si="9"/>
        <v>14.333333333333334</v>
      </c>
      <c r="L11" s="206">
        <f t="shared" si="1"/>
        <v>28.666666666666668</v>
      </c>
      <c r="M11" s="207">
        <f t="shared" si="2"/>
        <v>47.3</v>
      </c>
      <c r="N11" s="306"/>
      <c r="O11" s="206">
        <v>19</v>
      </c>
      <c r="P11" s="206">
        <v>29</v>
      </c>
      <c r="Q11" s="207">
        <f t="shared" si="3"/>
        <v>15.766666666666666</v>
      </c>
      <c r="R11" s="207">
        <f t="shared" si="4"/>
        <v>31.533333333333331</v>
      </c>
      <c r="S11" s="207">
        <f t="shared" si="5"/>
        <v>-2.5333333333333314</v>
      </c>
      <c r="T11" s="311">
        <f t="shared" si="6"/>
        <v>1.1627906976744144E-2</v>
      </c>
      <c r="U11" s="25">
        <f t="shared" si="10"/>
        <v>55.161290322580648</v>
      </c>
      <c r="V11" s="25">
        <f t="shared" si="7"/>
        <v>7.8612903225806505</v>
      </c>
      <c r="W11" s="149">
        <f t="shared" si="8"/>
        <v>0.28282070517629415</v>
      </c>
      <c r="AB11" s="387" t="s">
        <v>9</v>
      </c>
      <c r="AC11" s="381">
        <v>29</v>
      </c>
      <c r="AD11" s="382">
        <v>31.533333333333331</v>
      </c>
      <c r="AE11" s="382">
        <v>-2.5333333333333314</v>
      </c>
      <c r="AF11" s="388">
        <v>1.1627906976744144E-2</v>
      </c>
    </row>
    <row r="12" spans="1:32" ht="15" hidden="1" thickBot="1">
      <c r="A12" s="55" t="s">
        <v>151</v>
      </c>
      <c r="B12" s="55" t="s">
        <v>155</v>
      </c>
      <c r="C12" s="67" t="s">
        <v>171</v>
      </c>
      <c r="D12" s="312" t="s">
        <v>9</v>
      </c>
      <c r="E12" s="205" t="s">
        <v>16</v>
      </c>
      <c r="F12" s="206">
        <v>1</v>
      </c>
      <c r="G12" s="206">
        <v>18</v>
      </c>
      <c r="H12" s="206">
        <v>20</v>
      </c>
      <c r="I12" s="206">
        <v>39</v>
      </c>
      <c r="J12" s="206">
        <f t="shared" si="0"/>
        <v>3.9000000000000004</v>
      </c>
      <c r="K12" s="206">
        <f t="shared" si="9"/>
        <v>13</v>
      </c>
      <c r="L12" s="206">
        <f t="shared" si="1"/>
        <v>26</v>
      </c>
      <c r="M12" s="207">
        <f t="shared" si="2"/>
        <v>42.9</v>
      </c>
      <c r="N12" s="306"/>
      <c r="O12" s="206">
        <v>27</v>
      </c>
      <c r="P12" s="206">
        <v>42</v>
      </c>
      <c r="Q12" s="207">
        <f t="shared" si="3"/>
        <v>14.299999999999999</v>
      </c>
      <c r="R12" s="207">
        <f t="shared" si="4"/>
        <v>28.599999999999998</v>
      </c>
      <c r="S12" s="207">
        <f t="shared" si="5"/>
        <v>13.400000000000002</v>
      </c>
      <c r="T12" s="311">
        <f t="shared" si="6"/>
        <v>0.61538461538461542</v>
      </c>
      <c r="U12" s="25">
        <f t="shared" si="10"/>
        <v>78.387096774193552</v>
      </c>
      <c r="V12" s="25">
        <f t="shared" si="7"/>
        <v>35.487096774193553</v>
      </c>
      <c r="W12" s="149">
        <f t="shared" si="8"/>
        <v>1.0099255583126552</v>
      </c>
      <c r="AB12" s="387" t="s">
        <v>9</v>
      </c>
      <c r="AC12" s="381">
        <v>42</v>
      </c>
      <c r="AD12" s="382">
        <v>28.599999999999998</v>
      </c>
      <c r="AE12" s="382">
        <v>13.400000000000002</v>
      </c>
      <c r="AF12" s="388">
        <v>0.61538461538461542</v>
      </c>
    </row>
    <row r="13" spans="1:32" ht="15" hidden="1" thickBot="1">
      <c r="A13" s="55" t="s">
        <v>151</v>
      </c>
      <c r="B13" s="55" t="s">
        <v>155</v>
      </c>
      <c r="C13" s="67" t="s">
        <v>171</v>
      </c>
      <c r="D13" s="312" t="s">
        <v>9</v>
      </c>
      <c r="E13" s="205" t="s">
        <v>17</v>
      </c>
      <c r="F13" s="206">
        <v>2</v>
      </c>
      <c r="G13" s="206">
        <v>2</v>
      </c>
      <c r="H13" s="206">
        <v>6</v>
      </c>
      <c r="I13" s="206">
        <v>10</v>
      </c>
      <c r="J13" s="206">
        <f t="shared" si="0"/>
        <v>1</v>
      </c>
      <c r="K13" s="206">
        <f t="shared" si="9"/>
        <v>3.3333333333333335</v>
      </c>
      <c r="L13" s="206">
        <f t="shared" si="1"/>
        <v>6.666666666666667</v>
      </c>
      <c r="M13" s="207">
        <f t="shared" si="2"/>
        <v>11</v>
      </c>
      <c r="N13" s="306"/>
      <c r="O13" s="206">
        <v>3</v>
      </c>
      <c r="P13" s="206">
        <v>7</v>
      </c>
      <c r="Q13" s="207">
        <f t="shared" si="3"/>
        <v>3.6666666666666665</v>
      </c>
      <c r="R13" s="207">
        <f t="shared" si="4"/>
        <v>7.333333333333333</v>
      </c>
      <c r="S13" s="207">
        <f t="shared" si="5"/>
        <v>-0.33333333333333304</v>
      </c>
      <c r="T13" s="311">
        <f t="shared" si="6"/>
        <v>4.9999999999999954E-2</v>
      </c>
      <c r="U13" s="25">
        <f t="shared" si="10"/>
        <v>8.7096774193548381</v>
      </c>
      <c r="V13" s="25">
        <f t="shared" si="7"/>
        <v>-2.2903225806451619</v>
      </c>
      <c r="W13" s="149">
        <f t="shared" si="8"/>
        <v>-0.12903225806451618</v>
      </c>
      <c r="AB13" s="387" t="s">
        <v>9</v>
      </c>
      <c r="AC13" s="381">
        <v>7</v>
      </c>
      <c r="AD13" s="382">
        <v>7.333333333333333</v>
      </c>
      <c r="AE13" s="382">
        <v>-0.33333333333333304</v>
      </c>
      <c r="AF13" s="388">
        <v>4.9999999999999954E-2</v>
      </c>
    </row>
    <row r="14" spans="1:32" ht="15" hidden="1" thickBot="1">
      <c r="A14" s="67" t="s">
        <v>151</v>
      </c>
      <c r="B14" s="67" t="s">
        <v>155</v>
      </c>
      <c r="C14" s="67" t="s">
        <v>171</v>
      </c>
      <c r="D14" s="312" t="s">
        <v>9</v>
      </c>
      <c r="E14" s="205" t="s">
        <v>18</v>
      </c>
      <c r="F14" s="206">
        <v>10</v>
      </c>
      <c r="G14" s="206">
        <v>4</v>
      </c>
      <c r="H14" s="206">
        <v>9</v>
      </c>
      <c r="I14" s="206">
        <v>23</v>
      </c>
      <c r="J14" s="206">
        <f t="shared" si="0"/>
        <v>2.3000000000000003</v>
      </c>
      <c r="K14" s="206">
        <f t="shared" si="9"/>
        <v>7.666666666666667</v>
      </c>
      <c r="L14" s="206">
        <f t="shared" si="1"/>
        <v>15.333333333333334</v>
      </c>
      <c r="M14" s="207">
        <f t="shared" si="2"/>
        <v>25.3</v>
      </c>
      <c r="N14" s="306"/>
      <c r="O14" s="206">
        <v>9</v>
      </c>
      <c r="P14" s="206">
        <v>23</v>
      </c>
      <c r="Q14" s="207">
        <f t="shared" si="3"/>
        <v>8.4333333333333336</v>
      </c>
      <c r="R14" s="207">
        <f t="shared" si="4"/>
        <v>16.866666666666667</v>
      </c>
      <c r="S14" s="207">
        <f t="shared" si="5"/>
        <v>6.1333333333333329</v>
      </c>
      <c r="T14" s="311">
        <f t="shared" si="6"/>
        <v>0.49999999999999994</v>
      </c>
      <c r="U14" s="25">
        <f t="shared" si="10"/>
        <v>26.12903225806452</v>
      </c>
      <c r="V14" s="25">
        <f t="shared" si="7"/>
        <v>0.82903225806451886</v>
      </c>
      <c r="W14" s="149">
        <f t="shared" si="8"/>
        <v>0.13604488078541391</v>
      </c>
      <c r="AB14" s="387" t="s">
        <v>9</v>
      </c>
      <c r="AC14" s="381">
        <v>23</v>
      </c>
      <c r="AD14" s="382">
        <v>16.866666666666667</v>
      </c>
      <c r="AE14" s="382">
        <v>6.1333333333333329</v>
      </c>
      <c r="AF14" s="388">
        <v>0.49999999999999994</v>
      </c>
    </row>
    <row r="15" spans="1:32" ht="15" hidden="1" thickBot="1">
      <c r="A15" s="67" t="s">
        <v>151</v>
      </c>
      <c r="B15" s="67" t="s">
        <v>155</v>
      </c>
      <c r="C15" s="67" t="s">
        <v>171</v>
      </c>
      <c r="D15" s="312" t="s">
        <v>9</v>
      </c>
      <c r="E15" s="208" t="s">
        <v>213</v>
      </c>
      <c r="F15" s="206">
        <v>23</v>
      </c>
      <c r="G15" s="206">
        <v>19</v>
      </c>
      <c r="H15" s="206">
        <v>26</v>
      </c>
      <c r="I15" s="206">
        <v>68</v>
      </c>
      <c r="J15" s="206">
        <f t="shared" si="0"/>
        <v>6.8000000000000007</v>
      </c>
      <c r="K15" s="206">
        <f t="shared" si="9"/>
        <v>22.666666666666668</v>
      </c>
      <c r="L15" s="206">
        <f t="shared" si="1"/>
        <v>45.333333333333336</v>
      </c>
      <c r="M15" s="207">
        <f t="shared" si="2"/>
        <v>74.8</v>
      </c>
      <c r="N15" s="306"/>
      <c r="O15" s="206">
        <v>32</v>
      </c>
      <c r="P15" s="206">
        <v>65</v>
      </c>
      <c r="Q15" s="207">
        <f t="shared" si="3"/>
        <v>24.933333333333334</v>
      </c>
      <c r="R15" s="207">
        <f t="shared" si="4"/>
        <v>49.866666666666667</v>
      </c>
      <c r="S15" s="207">
        <f t="shared" si="5"/>
        <v>15.133333333333333</v>
      </c>
      <c r="T15" s="311">
        <f t="shared" si="6"/>
        <v>0.43382352941176461</v>
      </c>
      <c r="U15" s="25">
        <f t="shared" si="10"/>
        <v>92.903225806451616</v>
      </c>
      <c r="V15" s="25">
        <f t="shared" si="7"/>
        <v>18.103225806451618</v>
      </c>
      <c r="W15" s="149">
        <f t="shared" si="8"/>
        <v>0.36622390891840612</v>
      </c>
      <c r="AB15" s="387" t="s">
        <v>9</v>
      </c>
      <c r="AC15" s="381">
        <v>65</v>
      </c>
      <c r="AD15" s="382">
        <v>49.866666666666667</v>
      </c>
      <c r="AE15" s="382">
        <v>15.133333333333333</v>
      </c>
      <c r="AF15" s="388">
        <v>0.43382352941176461</v>
      </c>
    </row>
    <row r="16" spans="1:32" ht="15" hidden="1" thickBot="1">
      <c r="A16" s="67" t="s">
        <v>151</v>
      </c>
      <c r="B16" s="67" t="s">
        <v>155</v>
      </c>
      <c r="C16" s="67" t="s">
        <v>171</v>
      </c>
      <c r="D16" s="312" t="s">
        <v>9</v>
      </c>
      <c r="E16" s="208" t="s">
        <v>214</v>
      </c>
      <c r="F16" s="206">
        <v>17</v>
      </c>
      <c r="G16" s="206">
        <v>12</v>
      </c>
      <c r="H16" s="206">
        <v>19</v>
      </c>
      <c r="I16" s="206">
        <v>48</v>
      </c>
      <c r="J16" s="206">
        <f t="shared" si="0"/>
        <v>4.8000000000000007</v>
      </c>
      <c r="K16" s="206">
        <f t="shared" si="9"/>
        <v>16</v>
      </c>
      <c r="L16" s="206">
        <f t="shared" si="1"/>
        <v>32</v>
      </c>
      <c r="M16" s="207">
        <f t="shared" si="2"/>
        <v>52.8</v>
      </c>
      <c r="N16" s="306"/>
      <c r="O16" s="206">
        <v>17</v>
      </c>
      <c r="P16" s="206">
        <v>27</v>
      </c>
      <c r="Q16" s="207">
        <f t="shared" si="3"/>
        <v>17.599999999999998</v>
      </c>
      <c r="R16" s="207">
        <f t="shared" si="4"/>
        <v>35.199999999999996</v>
      </c>
      <c r="S16" s="207">
        <f t="shared" si="5"/>
        <v>-8.1999999999999957</v>
      </c>
      <c r="T16" s="311">
        <f t="shared" si="6"/>
        <v>-0.15625</v>
      </c>
      <c r="U16" s="25">
        <f t="shared" si="10"/>
        <v>49.354838709677416</v>
      </c>
      <c r="V16" s="25">
        <f t="shared" si="7"/>
        <v>-3.4451612903225808</v>
      </c>
      <c r="W16" s="149">
        <f t="shared" si="8"/>
        <v>2.822580645161284E-2</v>
      </c>
      <c r="AB16" s="387" t="s">
        <v>9</v>
      </c>
      <c r="AC16" s="381">
        <v>27</v>
      </c>
      <c r="AD16" s="382">
        <v>35.199999999999996</v>
      </c>
      <c r="AE16" s="382">
        <v>-8.1999999999999957</v>
      </c>
      <c r="AF16" s="388">
        <v>-0.15625</v>
      </c>
    </row>
    <row r="17" spans="1:32" ht="15" thickBot="1">
      <c r="A17" s="85" t="s">
        <v>152</v>
      </c>
      <c r="B17" s="85" t="s">
        <v>166</v>
      </c>
      <c r="C17" s="86" t="s">
        <v>172</v>
      </c>
      <c r="D17" s="366" t="s">
        <v>84</v>
      </c>
      <c r="E17" s="357" t="s">
        <v>1</v>
      </c>
      <c r="F17" s="358">
        <f>SUM(F18:F20)</f>
        <v>38</v>
      </c>
      <c r="G17" s="358">
        <f>SUM(G18:G20)</f>
        <v>36</v>
      </c>
      <c r="H17" s="358">
        <f>SUM(H18:H20)</f>
        <v>33</v>
      </c>
      <c r="I17" s="358">
        <f>SUM(I18:I20)</f>
        <v>107</v>
      </c>
      <c r="J17" s="358">
        <f t="shared" si="0"/>
        <v>10.700000000000001</v>
      </c>
      <c r="K17" s="358">
        <f>SUM(K18:K20)</f>
        <v>35.666666666666664</v>
      </c>
      <c r="L17" s="358">
        <f t="shared" si="1"/>
        <v>71.333333333333329</v>
      </c>
      <c r="M17" s="359">
        <f t="shared" si="2"/>
        <v>117.7</v>
      </c>
      <c r="N17" s="306"/>
      <c r="O17" s="358">
        <f>SUM(O18:O20)</f>
        <v>39</v>
      </c>
      <c r="P17" s="358">
        <f>SUM(P18:P20)</f>
        <v>30</v>
      </c>
      <c r="Q17" s="359">
        <f t="shared" si="3"/>
        <v>39.233333333333334</v>
      </c>
      <c r="R17" s="359">
        <f t="shared" si="4"/>
        <v>78.466666666666669</v>
      </c>
      <c r="S17" s="359">
        <f t="shared" si="5"/>
        <v>-48.466666666666669</v>
      </c>
      <c r="T17" s="367">
        <f t="shared" si="6"/>
        <v>-0.57943925233644855</v>
      </c>
      <c r="U17" s="148">
        <f>SUM(U18:U26)</f>
        <v>304.83870967741933</v>
      </c>
      <c r="V17" s="148">
        <f t="shared" si="7"/>
        <v>187.13870967741934</v>
      </c>
      <c r="W17" s="150">
        <f t="shared" si="8"/>
        <v>1.8489599035272835</v>
      </c>
      <c r="AB17" s="387" t="s">
        <v>199</v>
      </c>
      <c r="AC17" s="381">
        <v>530</v>
      </c>
      <c r="AD17" s="382">
        <v>508.93333333333334</v>
      </c>
      <c r="AE17" s="382">
        <v>21.066666666666663</v>
      </c>
      <c r="AF17" s="388">
        <v>0.14553314121037458</v>
      </c>
    </row>
    <row r="18" spans="1:32" ht="15" hidden="1" thickBot="1">
      <c r="A18" s="60" t="s">
        <v>152</v>
      </c>
      <c r="B18" s="70" t="s">
        <v>166</v>
      </c>
      <c r="C18" s="70" t="s">
        <v>172</v>
      </c>
      <c r="D18" s="310" t="s">
        <v>19</v>
      </c>
      <c r="E18" s="200" t="s">
        <v>20</v>
      </c>
      <c r="F18" s="201">
        <v>12</v>
      </c>
      <c r="G18" s="201">
        <v>12</v>
      </c>
      <c r="H18" s="201">
        <v>12</v>
      </c>
      <c r="I18" s="201">
        <v>36</v>
      </c>
      <c r="J18" s="201">
        <f t="shared" si="0"/>
        <v>3.6</v>
      </c>
      <c r="K18" s="201">
        <f t="shared" ref="K18:K26" si="11">SUM(F18+G18+H18)/3</f>
        <v>12</v>
      </c>
      <c r="L18" s="201">
        <f t="shared" si="1"/>
        <v>24</v>
      </c>
      <c r="M18" s="202">
        <f t="shared" si="2"/>
        <v>39.6</v>
      </c>
      <c r="N18" s="306"/>
      <c r="O18" s="201">
        <v>14</v>
      </c>
      <c r="P18" s="201">
        <v>5</v>
      </c>
      <c r="Q18" s="207">
        <f t="shared" si="3"/>
        <v>13.200000000000001</v>
      </c>
      <c r="R18" s="207">
        <f t="shared" si="4"/>
        <v>26.400000000000002</v>
      </c>
      <c r="S18" s="207">
        <f t="shared" si="5"/>
        <v>-21.400000000000002</v>
      </c>
      <c r="T18" s="311">
        <f t="shared" si="6"/>
        <v>-0.79166666666666663</v>
      </c>
      <c r="U18" s="33">
        <f t="shared" ref="U18:U26" si="12">SUM((O18/31)*90)</f>
        <v>40.645161290322577</v>
      </c>
      <c r="V18" s="33">
        <f t="shared" si="7"/>
        <v>1.0451612903225751</v>
      </c>
      <c r="W18" s="149">
        <f t="shared" si="8"/>
        <v>0.12903225806451601</v>
      </c>
      <c r="AB18" s="387" t="s">
        <v>19</v>
      </c>
      <c r="AC18" s="381">
        <v>5</v>
      </c>
      <c r="AD18" s="382">
        <v>26.400000000000002</v>
      </c>
      <c r="AE18" s="382">
        <v>-21.400000000000002</v>
      </c>
      <c r="AF18" s="388">
        <v>-0.79166666666666663</v>
      </c>
    </row>
    <row r="19" spans="1:32" ht="15" hidden="1" thickBot="1">
      <c r="A19" s="60" t="s">
        <v>152</v>
      </c>
      <c r="B19" s="70" t="s">
        <v>166</v>
      </c>
      <c r="C19" s="70" t="s">
        <v>172</v>
      </c>
      <c r="D19" s="310" t="s">
        <v>19</v>
      </c>
      <c r="E19" s="200" t="s">
        <v>21</v>
      </c>
      <c r="F19" s="201">
        <v>14</v>
      </c>
      <c r="G19" s="201">
        <v>11</v>
      </c>
      <c r="H19" s="201">
        <v>8</v>
      </c>
      <c r="I19" s="201">
        <v>33</v>
      </c>
      <c r="J19" s="201">
        <f t="shared" si="0"/>
        <v>3.3000000000000003</v>
      </c>
      <c r="K19" s="201">
        <f t="shared" si="11"/>
        <v>11</v>
      </c>
      <c r="L19" s="201">
        <f t="shared" si="1"/>
        <v>22</v>
      </c>
      <c r="M19" s="202">
        <f t="shared" si="2"/>
        <v>36.299999999999997</v>
      </c>
      <c r="N19" s="306"/>
      <c r="O19" s="201">
        <v>11</v>
      </c>
      <c r="P19" s="201">
        <v>10</v>
      </c>
      <c r="Q19" s="207">
        <f t="shared" si="3"/>
        <v>12.1</v>
      </c>
      <c r="R19" s="207">
        <f t="shared" si="4"/>
        <v>24.2</v>
      </c>
      <c r="S19" s="207">
        <f t="shared" si="5"/>
        <v>-14.2</v>
      </c>
      <c r="T19" s="311">
        <f t="shared" si="6"/>
        <v>-0.54545454545454541</v>
      </c>
      <c r="U19" s="33">
        <f t="shared" si="12"/>
        <v>31.935483870967744</v>
      </c>
      <c r="V19" s="33">
        <f t="shared" si="7"/>
        <v>-4.3645161290322534</v>
      </c>
      <c r="W19" s="149">
        <f t="shared" si="8"/>
        <v>-3.2258064516128976E-2</v>
      </c>
      <c r="AB19" s="387" t="s">
        <v>19</v>
      </c>
      <c r="AC19" s="381">
        <v>10</v>
      </c>
      <c r="AD19" s="382">
        <v>24.2</v>
      </c>
      <c r="AE19" s="382">
        <v>-14.2</v>
      </c>
      <c r="AF19" s="388">
        <v>-0.54545454545454541</v>
      </c>
    </row>
    <row r="20" spans="1:32" ht="15" hidden="1" thickBot="1">
      <c r="A20" s="60" t="s">
        <v>152</v>
      </c>
      <c r="B20" s="70" t="s">
        <v>166</v>
      </c>
      <c r="C20" s="70" t="s">
        <v>172</v>
      </c>
      <c r="D20" s="310" t="s">
        <v>19</v>
      </c>
      <c r="E20" s="200" t="s">
        <v>22</v>
      </c>
      <c r="F20" s="201">
        <v>12</v>
      </c>
      <c r="G20" s="201">
        <v>13</v>
      </c>
      <c r="H20" s="201">
        <v>13</v>
      </c>
      <c r="I20" s="201">
        <v>38</v>
      </c>
      <c r="J20" s="201">
        <f t="shared" si="0"/>
        <v>3.8000000000000003</v>
      </c>
      <c r="K20" s="201">
        <f t="shared" si="11"/>
        <v>12.666666666666666</v>
      </c>
      <c r="L20" s="201">
        <f t="shared" si="1"/>
        <v>25.333333333333332</v>
      </c>
      <c r="M20" s="202">
        <f t="shared" si="2"/>
        <v>41.8</v>
      </c>
      <c r="N20" s="306"/>
      <c r="O20" s="201">
        <v>14</v>
      </c>
      <c r="P20" s="201">
        <v>15</v>
      </c>
      <c r="Q20" s="207">
        <f t="shared" si="3"/>
        <v>13.933333333333332</v>
      </c>
      <c r="R20" s="207">
        <f t="shared" si="4"/>
        <v>27.866666666666664</v>
      </c>
      <c r="S20" s="207">
        <f t="shared" si="5"/>
        <v>-12.866666666666664</v>
      </c>
      <c r="T20" s="311">
        <f t="shared" si="6"/>
        <v>-0.40789473684210525</v>
      </c>
      <c r="U20" s="33">
        <f t="shared" si="12"/>
        <v>40.645161290322577</v>
      </c>
      <c r="V20" s="33">
        <f t="shared" si="7"/>
        <v>-1.1548387096774206</v>
      </c>
      <c r="W20" s="149">
        <f t="shared" si="8"/>
        <v>6.9609507640067805E-2</v>
      </c>
      <c r="AB20" s="387" t="s">
        <v>19</v>
      </c>
      <c r="AC20" s="381">
        <v>15</v>
      </c>
      <c r="AD20" s="382">
        <v>27.866666666666664</v>
      </c>
      <c r="AE20" s="382">
        <v>-12.866666666666664</v>
      </c>
      <c r="AF20" s="388">
        <v>-0.40789473684210525</v>
      </c>
    </row>
    <row r="21" spans="1:32" ht="15" hidden="1" thickBot="1">
      <c r="A21" s="60" t="s">
        <v>152</v>
      </c>
      <c r="B21" s="70" t="s">
        <v>166</v>
      </c>
      <c r="C21" s="70" t="s">
        <v>172</v>
      </c>
      <c r="D21" s="310" t="s">
        <v>19</v>
      </c>
      <c r="E21" s="200" t="s">
        <v>23</v>
      </c>
      <c r="F21" s="201">
        <v>14</v>
      </c>
      <c r="G21" s="201">
        <v>9</v>
      </c>
      <c r="H21" s="201">
        <v>10</v>
      </c>
      <c r="I21" s="201">
        <v>33</v>
      </c>
      <c r="J21" s="201">
        <f t="shared" si="0"/>
        <v>3.3000000000000003</v>
      </c>
      <c r="K21" s="201">
        <f t="shared" si="11"/>
        <v>11</v>
      </c>
      <c r="L21" s="201">
        <f t="shared" si="1"/>
        <v>22</v>
      </c>
      <c r="M21" s="202">
        <f t="shared" si="2"/>
        <v>36.299999999999997</v>
      </c>
      <c r="N21" s="306"/>
      <c r="O21" s="201">
        <v>11</v>
      </c>
      <c r="P21" s="201">
        <v>10</v>
      </c>
      <c r="Q21" s="207">
        <f t="shared" si="3"/>
        <v>12.1</v>
      </c>
      <c r="R21" s="207">
        <f t="shared" si="4"/>
        <v>24.2</v>
      </c>
      <c r="S21" s="207">
        <f t="shared" si="5"/>
        <v>-14.2</v>
      </c>
      <c r="T21" s="311">
        <f t="shared" si="6"/>
        <v>-0.54545454545454541</v>
      </c>
      <c r="U21" s="33">
        <f t="shared" si="12"/>
        <v>31.935483870967744</v>
      </c>
      <c r="V21" s="33">
        <f t="shared" si="7"/>
        <v>-4.3645161290322534</v>
      </c>
      <c r="W21" s="149">
        <f t="shared" si="8"/>
        <v>-3.2258064516128976E-2</v>
      </c>
      <c r="AB21" s="387" t="s">
        <v>19</v>
      </c>
      <c r="AC21" s="381">
        <v>10</v>
      </c>
      <c r="AD21" s="382">
        <v>24.2</v>
      </c>
      <c r="AE21" s="382">
        <v>-14.2</v>
      </c>
      <c r="AF21" s="388">
        <v>-0.54545454545454541</v>
      </c>
    </row>
    <row r="22" spans="1:32" ht="15" hidden="1" thickBot="1">
      <c r="A22" s="60" t="s">
        <v>152</v>
      </c>
      <c r="B22" s="70" t="s">
        <v>166</v>
      </c>
      <c r="C22" s="70" t="s">
        <v>172</v>
      </c>
      <c r="D22" s="310" t="s">
        <v>19</v>
      </c>
      <c r="E22" s="200" t="s">
        <v>24</v>
      </c>
      <c r="F22" s="201">
        <v>11</v>
      </c>
      <c r="G22" s="201">
        <v>6</v>
      </c>
      <c r="H22" s="201">
        <v>11</v>
      </c>
      <c r="I22" s="201">
        <v>28</v>
      </c>
      <c r="J22" s="201">
        <f t="shared" si="0"/>
        <v>2.8000000000000003</v>
      </c>
      <c r="K22" s="201">
        <f t="shared" si="11"/>
        <v>9.3333333333333339</v>
      </c>
      <c r="L22" s="201">
        <f t="shared" si="1"/>
        <v>18.666666666666668</v>
      </c>
      <c r="M22" s="202">
        <f t="shared" si="2"/>
        <v>30.8</v>
      </c>
      <c r="N22" s="306"/>
      <c r="O22" s="201">
        <v>6</v>
      </c>
      <c r="P22" s="201">
        <v>9</v>
      </c>
      <c r="Q22" s="207">
        <f t="shared" si="3"/>
        <v>10.266666666666667</v>
      </c>
      <c r="R22" s="207">
        <f t="shared" si="4"/>
        <v>20.533333333333335</v>
      </c>
      <c r="S22" s="207">
        <f t="shared" si="5"/>
        <v>-11.533333333333335</v>
      </c>
      <c r="T22" s="311">
        <f t="shared" si="6"/>
        <v>-0.5178571428571429</v>
      </c>
      <c r="U22" s="33">
        <f t="shared" si="12"/>
        <v>17.419354838709676</v>
      </c>
      <c r="V22" s="33">
        <f t="shared" si="7"/>
        <v>-13.380645161290325</v>
      </c>
      <c r="W22" s="149">
        <f t="shared" si="8"/>
        <v>-0.37788018433179726</v>
      </c>
      <c r="AB22" s="387" t="s">
        <v>19</v>
      </c>
      <c r="AC22" s="381">
        <v>9</v>
      </c>
      <c r="AD22" s="382">
        <v>20.533333333333335</v>
      </c>
      <c r="AE22" s="382">
        <v>-11.533333333333335</v>
      </c>
      <c r="AF22" s="388">
        <v>-0.5178571428571429</v>
      </c>
    </row>
    <row r="23" spans="1:32" ht="15" hidden="1" thickBot="1">
      <c r="A23" s="60" t="s">
        <v>152</v>
      </c>
      <c r="B23" s="70" t="s">
        <v>166</v>
      </c>
      <c r="C23" s="70" t="s">
        <v>172</v>
      </c>
      <c r="D23" s="310" t="s">
        <v>19</v>
      </c>
      <c r="E23" s="200" t="s">
        <v>25</v>
      </c>
      <c r="F23" s="201">
        <v>7</v>
      </c>
      <c r="G23" s="201">
        <v>9</v>
      </c>
      <c r="H23" s="201">
        <v>16</v>
      </c>
      <c r="I23" s="201">
        <v>32</v>
      </c>
      <c r="J23" s="201">
        <f t="shared" si="0"/>
        <v>3.2</v>
      </c>
      <c r="K23" s="201">
        <f t="shared" si="11"/>
        <v>10.666666666666666</v>
      </c>
      <c r="L23" s="201">
        <f t="shared" si="1"/>
        <v>21.333333333333332</v>
      </c>
      <c r="M23" s="202">
        <f t="shared" si="2"/>
        <v>35.200000000000003</v>
      </c>
      <c r="N23" s="306"/>
      <c r="O23" s="201">
        <v>16</v>
      </c>
      <c r="P23" s="201">
        <v>13</v>
      </c>
      <c r="Q23" s="207">
        <f t="shared" si="3"/>
        <v>11.733333333333334</v>
      </c>
      <c r="R23" s="207">
        <f t="shared" si="4"/>
        <v>23.466666666666669</v>
      </c>
      <c r="S23" s="207">
        <f t="shared" si="5"/>
        <v>-10.466666666666669</v>
      </c>
      <c r="T23" s="311">
        <f t="shared" si="6"/>
        <v>-0.39062499999999994</v>
      </c>
      <c r="U23" s="33">
        <f t="shared" si="12"/>
        <v>46.451612903225808</v>
      </c>
      <c r="V23" s="33">
        <f t="shared" si="7"/>
        <v>11.251612903225805</v>
      </c>
      <c r="W23" s="149">
        <f t="shared" si="8"/>
        <v>0.45161290322580649</v>
      </c>
      <c r="AB23" s="387" t="s">
        <v>19</v>
      </c>
      <c r="AC23" s="381">
        <v>13</v>
      </c>
      <c r="AD23" s="382">
        <v>23.466666666666669</v>
      </c>
      <c r="AE23" s="382">
        <v>-10.466666666666669</v>
      </c>
      <c r="AF23" s="388">
        <v>-0.39062499999999994</v>
      </c>
    </row>
    <row r="24" spans="1:32" ht="15" hidden="1" thickBot="1">
      <c r="A24" s="60" t="s">
        <v>152</v>
      </c>
      <c r="B24" s="70" t="s">
        <v>166</v>
      </c>
      <c r="C24" s="70" t="s">
        <v>172</v>
      </c>
      <c r="D24" s="310" t="s">
        <v>19</v>
      </c>
      <c r="E24" s="200" t="s">
        <v>26</v>
      </c>
      <c r="F24" s="201">
        <v>21</v>
      </c>
      <c r="G24" s="201">
        <v>16</v>
      </c>
      <c r="H24" s="201">
        <v>15</v>
      </c>
      <c r="I24" s="201">
        <v>52</v>
      </c>
      <c r="J24" s="201">
        <f t="shared" si="0"/>
        <v>5.2</v>
      </c>
      <c r="K24" s="201">
        <f t="shared" si="11"/>
        <v>17.333333333333332</v>
      </c>
      <c r="L24" s="201">
        <f t="shared" si="1"/>
        <v>34.666666666666664</v>
      </c>
      <c r="M24" s="202">
        <f t="shared" si="2"/>
        <v>57.2</v>
      </c>
      <c r="N24" s="306"/>
      <c r="O24" s="201">
        <v>16</v>
      </c>
      <c r="P24" s="201">
        <v>19</v>
      </c>
      <c r="Q24" s="207">
        <f t="shared" si="3"/>
        <v>19.066666666666666</v>
      </c>
      <c r="R24" s="207">
        <f t="shared" si="4"/>
        <v>38.133333333333333</v>
      </c>
      <c r="S24" s="207">
        <f t="shared" si="5"/>
        <v>-19.133333333333333</v>
      </c>
      <c r="T24" s="311">
        <f t="shared" si="6"/>
        <v>-0.45192307692307687</v>
      </c>
      <c r="U24" s="33">
        <f t="shared" si="12"/>
        <v>46.451612903225808</v>
      </c>
      <c r="V24" s="33">
        <f t="shared" si="7"/>
        <v>-10.748387096774195</v>
      </c>
      <c r="W24" s="149">
        <f t="shared" si="8"/>
        <v>-0.10669975186104216</v>
      </c>
      <c r="AB24" s="387" t="s">
        <v>19</v>
      </c>
      <c r="AC24" s="381">
        <v>19</v>
      </c>
      <c r="AD24" s="382">
        <v>38.133333333333333</v>
      </c>
      <c r="AE24" s="382">
        <v>-19.133333333333333</v>
      </c>
      <c r="AF24" s="388">
        <v>-0.45192307692307687</v>
      </c>
    </row>
    <row r="25" spans="1:32" ht="15" hidden="1" thickBot="1">
      <c r="A25" s="60" t="s">
        <v>152</v>
      </c>
      <c r="B25" s="70" t="s">
        <v>166</v>
      </c>
      <c r="C25" s="70" t="s">
        <v>172</v>
      </c>
      <c r="D25" s="310" t="s">
        <v>19</v>
      </c>
      <c r="E25" s="208" t="s">
        <v>208</v>
      </c>
      <c r="F25" s="201">
        <v>4</v>
      </c>
      <c r="G25" s="201">
        <v>4</v>
      </c>
      <c r="H25" s="201">
        <v>8</v>
      </c>
      <c r="I25" s="201">
        <v>16</v>
      </c>
      <c r="J25" s="201">
        <f t="shared" si="0"/>
        <v>1.6</v>
      </c>
      <c r="K25" s="201">
        <f t="shared" si="11"/>
        <v>5.333333333333333</v>
      </c>
      <c r="L25" s="201">
        <f t="shared" si="1"/>
        <v>10.666666666666666</v>
      </c>
      <c r="M25" s="202">
        <f t="shared" si="2"/>
        <v>17.600000000000001</v>
      </c>
      <c r="N25" s="306"/>
      <c r="O25" s="201">
        <v>4</v>
      </c>
      <c r="P25" s="201">
        <v>17</v>
      </c>
      <c r="Q25" s="207">
        <f t="shared" si="3"/>
        <v>5.8666666666666671</v>
      </c>
      <c r="R25" s="207">
        <f t="shared" si="4"/>
        <v>11.733333333333334</v>
      </c>
      <c r="S25" s="207">
        <f t="shared" si="5"/>
        <v>5.2666666666666657</v>
      </c>
      <c r="T25" s="311">
        <f t="shared" si="6"/>
        <v>0.59375000000000011</v>
      </c>
      <c r="U25" s="33">
        <f t="shared" si="12"/>
        <v>11.612903225806452</v>
      </c>
      <c r="V25" s="33">
        <f t="shared" si="7"/>
        <v>-5.9870967741935495</v>
      </c>
      <c r="W25" s="149">
        <f t="shared" si="8"/>
        <v>-0.27419354838709675</v>
      </c>
      <c r="AB25" s="387" t="s">
        <v>19</v>
      </c>
      <c r="AC25" s="381">
        <v>17</v>
      </c>
      <c r="AD25" s="382">
        <v>11.733333333333334</v>
      </c>
      <c r="AE25" s="382">
        <v>5.2666666666666657</v>
      </c>
      <c r="AF25" s="388">
        <v>0.59375000000000011</v>
      </c>
    </row>
    <row r="26" spans="1:32" ht="15" hidden="1" thickBot="1">
      <c r="A26" s="60" t="s">
        <v>152</v>
      </c>
      <c r="B26" s="70" t="s">
        <v>166</v>
      </c>
      <c r="C26" s="70" t="s">
        <v>172</v>
      </c>
      <c r="D26" s="310" t="s">
        <v>19</v>
      </c>
      <c r="E26" s="200" t="s">
        <v>27</v>
      </c>
      <c r="F26" s="201">
        <v>18</v>
      </c>
      <c r="G26" s="201">
        <v>13</v>
      </c>
      <c r="H26" s="201">
        <v>18</v>
      </c>
      <c r="I26" s="201">
        <v>49</v>
      </c>
      <c r="J26" s="201">
        <f t="shared" si="0"/>
        <v>4.9000000000000004</v>
      </c>
      <c r="K26" s="201">
        <f t="shared" si="11"/>
        <v>16.333333333333332</v>
      </c>
      <c r="L26" s="201">
        <f t="shared" si="1"/>
        <v>32.666666666666664</v>
      </c>
      <c r="M26" s="202">
        <f t="shared" si="2"/>
        <v>53.9</v>
      </c>
      <c r="N26" s="306"/>
      <c r="O26" s="201">
        <v>13</v>
      </c>
      <c r="P26" s="201">
        <v>17</v>
      </c>
      <c r="Q26" s="207">
        <f t="shared" si="3"/>
        <v>17.966666666666665</v>
      </c>
      <c r="R26" s="207">
        <f t="shared" si="4"/>
        <v>35.93333333333333</v>
      </c>
      <c r="S26" s="207">
        <f t="shared" si="5"/>
        <v>-18.93333333333333</v>
      </c>
      <c r="T26" s="311">
        <f t="shared" si="6"/>
        <v>-0.47959183673469385</v>
      </c>
      <c r="U26" s="33">
        <f t="shared" si="12"/>
        <v>37.741935483870968</v>
      </c>
      <c r="V26" s="33">
        <f t="shared" si="7"/>
        <v>-16.158064516129031</v>
      </c>
      <c r="W26" s="149">
        <f t="shared" si="8"/>
        <v>-0.22975641869651087</v>
      </c>
      <c r="AB26" s="387" t="s">
        <v>19</v>
      </c>
      <c r="AC26" s="381">
        <v>17</v>
      </c>
      <c r="AD26" s="382">
        <v>35.93333333333333</v>
      </c>
      <c r="AE26" s="382">
        <v>-18.93333333333333</v>
      </c>
      <c r="AF26" s="388">
        <v>-0.47959183673469385</v>
      </c>
    </row>
    <row r="27" spans="1:32" ht="15" thickBot="1">
      <c r="A27" s="85" t="s">
        <v>151</v>
      </c>
      <c r="B27" s="86" t="s">
        <v>156</v>
      </c>
      <c r="C27" s="86" t="s">
        <v>173</v>
      </c>
      <c r="D27" s="366" t="s">
        <v>192</v>
      </c>
      <c r="E27" s="357" t="s">
        <v>1</v>
      </c>
      <c r="F27" s="358">
        <f>SUM(F28:F35)</f>
        <v>131</v>
      </c>
      <c r="G27" s="358">
        <f>SUM(G28:G35)</f>
        <v>150</v>
      </c>
      <c r="H27" s="358">
        <f>SUM(H28:H35)</f>
        <v>139</v>
      </c>
      <c r="I27" s="358">
        <f>SUM(I28:I35)</f>
        <v>420</v>
      </c>
      <c r="J27" s="358">
        <f t="shared" si="0"/>
        <v>42</v>
      </c>
      <c r="K27" s="358">
        <f>SUM(K28:K35)</f>
        <v>140</v>
      </c>
      <c r="L27" s="358">
        <f t="shared" si="1"/>
        <v>280</v>
      </c>
      <c r="M27" s="359">
        <f t="shared" si="2"/>
        <v>462</v>
      </c>
      <c r="N27" s="306"/>
      <c r="O27" s="358">
        <f>SUM(O28:O35)</f>
        <v>125</v>
      </c>
      <c r="P27" s="358">
        <f>SUM(P28:P35)</f>
        <v>308</v>
      </c>
      <c r="Q27" s="359">
        <f t="shared" si="3"/>
        <v>154</v>
      </c>
      <c r="R27" s="359">
        <f t="shared" si="4"/>
        <v>308</v>
      </c>
      <c r="S27" s="359">
        <f t="shared" si="5"/>
        <v>0</v>
      </c>
      <c r="T27" s="367">
        <f t="shared" si="6"/>
        <v>0.1</v>
      </c>
      <c r="U27" s="37">
        <f>SUM(U28:U31)</f>
        <v>270</v>
      </c>
      <c r="V27" s="37">
        <f t="shared" si="7"/>
        <v>-192</v>
      </c>
      <c r="W27" s="150">
        <f t="shared" si="8"/>
        <v>-0.35714285714285715</v>
      </c>
      <c r="AB27" s="387" t="s">
        <v>197</v>
      </c>
      <c r="AC27" s="381">
        <v>327</v>
      </c>
      <c r="AD27" s="382">
        <v>320.46666666666664</v>
      </c>
      <c r="AE27" s="382">
        <v>6.5333333333333599</v>
      </c>
      <c r="AF27" s="388">
        <v>0.122425629290618</v>
      </c>
    </row>
    <row r="28" spans="1:32" ht="15" hidden="1" thickBot="1">
      <c r="A28" s="55" t="s">
        <v>151</v>
      </c>
      <c r="B28" s="67" t="s">
        <v>156</v>
      </c>
      <c r="C28" s="67" t="s">
        <v>173</v>
      </c>
      <c r="D28" s="312" t="s">
        <v>32</v>
      </c>
      <c r="E28" s="205" t="s">
        <v>33</v>
      </c>
      <c r="F28" s="206">
        <v>9</v>
      </c>
      <c r="G28" s="206">
        <v>14</v>
      </c>
      <c r="H28" s="206">
        <v>9</v>
      </c>
      <c r="I28" s="206">
        <v>32</v>
      </c>
      <c r="J28" s="206">
        <f t="shared" si="0"/>
        <v>3.2</v>
      </c>
      <c r="K28" s="206">
        <f>SUM(F28+G28+H28)/3</f>
        <v>10.666666666666666</v>
      </c>
      <c r="L28" s="206">
        <f t="shared" si="1"/>
        <v>21.333333333333332</v>
      </c>
      <c r="M28" s="207">
        <f t="shared" si="2"/>
        <v>35.200000000000003</v>
      </c>
      <c r="N28" s="306"/>
      <c r="O28" s="206">
        <v>13</v>
      </c>
      <c r="P28" s="206">
        <v>22</v>
      </c>
      <c r="Q28" s="207">
        <f t="shared" si="3"/>
        <v>11.733333333333334</v>
      </c>
      <c r="R28" s="207">
        <f t="shared" si="4"/>
        <v>23.466666666666669</v>
      </c>
      <c r="S28" s="207">
        <f t="shared" si="5"/>
        <v>-1.4666666666666686</v>
      </c>
      <c r="T28" s="311">
        <f t="shared" si="6"/>
        <v>3.1250000000000056E-2</v>
      </c>
      <c r="U28" s="25">
        <f>SUM((O28/31)*90)</f>
        <v>37.741935483870968</v>
      </c>
      <c r="V28" s="25">
        <f t="shared" si="7"/>
        <v>2.5419354838709651</v>
      </c>
      <c r="W28" s="149">
        <f t="shared" si="8"/>
        <v>0.17943548387096775</v>
      </c>
      <c r="AB28" s="387" t="s">
        <v>32</v>
      </c>
      <c r="AC28" s="381">
        <v>22</v>
      </c>
      <c r="AD28" s="382">
        <v>23.466666666666669</v>
      </c>
      <c r="AE28" s="382">
        <v>-1.4666666666666686</v>
      </c>
      <c r="AF28" s="388">
        <v>3.1250000000000056E-2</v>
      </c>
    </row>
    <row r="29" spans="1:32" ht="15" hidden="1" thickBot="1">
      <c r="A29" s="55" t="s">
        <v>151</v>
      </c>
      <c r="B29" s="67" t="s">
        <v>156</v>
      </c>
      <c r="C29" s="67" t="s">
        <v>173</v>
      </c>
      <c r="D29" s="312" t="s">
        <v>32</v>
      </c>
      <c r="E29" s="205" t="s">
        <v>34</v>
      </c>
      <c r="F29" s="206">
        <v>14</v>
      </c>
      <c r="G29" s="206">
        <v>8</v>
      </c>
      <c r="H29" s="206">
        <v>14</v>
      </c>
      <c r="I29" s="206">
        <v>36</v>
      </c>
      <c r="J29" s="206">
        <f t="shared" si="0"/>
        <v>3.6</v>
      </c>
      <c r="K29" s="206">
        <f>SUM(F29+G29+H29)/3</f>
        <v>12</v>
      </c>
      <c r="L29" s="206">
        <f t="shared" si="1"/>
        <v>24</v>
      </c>
      <c r="M29" s="207">
        <f t="shared" si="2"/>
        <v>39.6</v>
      </c>
      <c r="N29" s="306"/>
      <c r="O29" s="206">
        <v>14</v>
      </c>
      <c r="P29" s="206">
        <v>25</v>
      </c>
      <c r="Q29" s="207">
        <f t="shared" si="3"/>
        <v>13.200000000000001</v>
      </c>
      <c r="R29" s="207">
        <f t="shared" si="4"/>
        <v>26.400000000000002</v>
      </c>
      <c r="S29" s="207">
        <f t="shared" si="5"/>
        <v>-1.4000000000000021</v>
      </c>
      <c r="T29" s="311">
        <f t="shared" si="6"/>
        <v>4.1666666666666664E-2</v>
      </c>
      <c r="U29" s="25">
        <f>SUM((O29/31)*90)</f>
        <v>40.645161290322577</v>
      </c>
      <c r="V29" s="25">
        <f t="shared" si="7"/>
        <v>1.0451612903225751</v>
      </c>
      <c r="W29" s="149">
        <f t="shared" si="8"/>
        <v>0.12903225806451601</v>
      </c>
      <c r="AB29" s="387" t="s">
        <v>32</v>
      </c>
      <c r="AC29" s="381">
        <v>25</v>
      </c>
      <c r="AD29" s="382">
        <v>26.400000000000002</v>
      </c>
      <c r="AE29" s="382">
        <v>-1.4000000000000021</v>
      </c>
      <c r="AF29" s="388">
        <v>4.1666666666666664E-2</v>
      </c>
    </row>
    <row r="30" spans="1:32" ht="15" hidden="1" thickBot="1">
      <c r="A30" s="55" t="s">
        <v>151</v>
      </c>
      <c r="B30" s="67" t="s">
        <v>156</v>
      </c>
      <c r="C30" s="67" t="s">
        <v>173</v>
      </c>
      <c r="D30" s="312" t="s">
        <v>32</v>
      </c>
      <c r="E30" s="205" t="s">
        <v>35</v>
      </c>
      <c r="F30" s="206">
        <v>8</v>
      </c>
      <c r="G30" s="206">
        <v>9</v>
      </c>
      <c r="H30" s="206">
        <v>9</v>
      </c>
      <c r="I30" s="206">
        <v>26</v>
      </c>
      <c r="J30" s="206">
        <f t="shared" si="0"/>
        <v>2.6</v>
      </c>
      <c r="K30" s="206">
        <f>SUM(F30+G30+H30)/3</f>
        <v>8.6666666666666661</v>
      </c>
      <c r="L30" s="206">
        <f t="shared" si="1"/>
        <v>17.333333333333332</v>
      </c>
      <c r="M30" s="207">
        <f t="shared" si="2"/>
        <v>28.6</v>
      </c>
      <c r="N30" s="306"/>
      <c r="O30" s="206">
        <v>11</v>
      </c>
      <c r="P30" s="206">
        <v>34</v>
      </c>
      <c r="Q30" s="207">
        <f t="shared" si="3"/>
        <v>9.5333333333333332</v>
      </c>
      <c r="R30" s="207">
        <f t="shared" si="4"/>
        <v>19.066666666666666</v>
      </c>
      <c r="S30" s="207">
        <f t="shared" si="5"/>
        <v>14.933333333333334</v>
      </c>
      <c r="T30" s="311">
        <f t="shared" si="6"/>
        <v>0.96153846153846168</v>
      </c>
      <c r="U30" s="25">
        <f>SUM((O30/31)*90)</f>
        <v>31.935483870967744</v>
      </c>
      <c r="V30" s="25">
        <f t="shared" si="7"/>
        <v>3.3354838709677423</v>
      </c>
      <c r="W30" s="149">
        <f t="shared" si="8"/>
        <v>0.22828784119106707</v>
      </c>
      <c r="AB30" s="387" t="s">
        <v>32</v>
      </c>
      <c r="AC30" s="381">
        <v>34</v>
      </c>
      <c r="AD30" s="382">
        <v>19.066666666666666</v>
      </c>
      <c r="AE30" s="382">
        <v>14.933333333333334</v>
      </c>
      <c r="AF30" s="388">
        <v>0.96153846153846168</v>
      </c>
    </row>
    <row r="31" spans="1:32" ht="15" hidden="1" thickBot="1">
      <c r="A31" s="55" t="s">
        <v>151</v>
      </c>
      <c r="B31" s="67" t="s">
        <v>156</v>
      </c>
      <c r="C31" s="67" t="s">
        <v>173</v>
      </c>
      <c r="D31" s="312" t="s">
        <v>32</v>
      </c>
      <c r="E31" s="205" t="s">
        <v>36</v>
      </c>
      <c r="F31" s="206">
        <v>56</v>
      </c>
      <c r="G31" s="206">
        <v>71</v>
      </c>
      <c r="H31" s="206">
        <v>57</v>
      </c>
      <c r="I31" s="206">
        <v>184</v>
      </c>
      <c r="J31" s="206">
        <f t="shared" si="0"/>
        <v>18.400000000000002</v>
      </c>
      <c r="K31" s="206">
        <f>SUM(F31+G31+H31)/3</f>
        <v>61.333333333333336</v>
      </c>
      <c r="L31" s="206">
        <f t="shared" si="1"/>
        <v>122.66666666666667</v>
      </c>
      <c r="M31" s="207">
        <f t="shared" si="2"/>
        <v>202.4</v>
      </c>
      <c r="N31" s="306"/>
      <c r="O31" s="206">
        <v>55</v>
      </c>
      <c r="P31" s="206">
        <v>99</v>
      </c>
      <c r="Q31" s="207">
        <f t="shared" si="3"/>
        <v>67.466666666666669</v>
      </c>
      <c r="R31" s="207">
        <f t="shared" si="4"/>
        <v>134.93333333333334</v>
      </c>
      <c r="S31" s="207">
        <f t="shared" si="5"/>
        <v>-35.933333333333337</v>
      </c>
      <c r="T31" s="311">
        <f t="shared" si="6"/>
        <v>-0.19293478260869568</v>
      </c>
      <c r="U31" s="25">
        <f>SUM((O31/31)*90)</f>
        <v>159.67741935483872</v>
      </c>
      <c r="V31" s="25">
        <f t="shared" si="7"/>
        <v>-42.722580645161287</v>
      </c>
      <c r="W31" s="149">
        <f t="shared" si="8"/>
        <v>-0.13218793828892</v>
      </c>
      <c r="AB31" s="387" t="s">
        <v>32</v>
      </c>
      <c r="AC31" s="381">
        <v>99</v>
      </c>
      <c r="AD31" s="382">
        <v>134.93333333333334</v>
      </c>
      <c r="AE31" s="382">
        <v>-35.933333333333337</v>
      </c>
      <c r="AF31" s="388">
        <v>-0.19293478260869568</v>
      </c>
    </row>
    <row r="32" spans="1:32" ht="15" thickBot="1">
      <c r="A32" s="85" t="s">
        <v>153</v>
      </c>
      <c r="B32" s="86" t="s">
        <v>167</v>
      </c>
      <c r="C32" s="86" t="s">
        <v>174</v>
      </c>
      <c r="D32" s="366" t="s">
        <v>56</v>
      </c>
      <c r="E32" s="357" t="s">
        <v>1</v>
      </c>
      <c r="F32" s="358">
        <f>SUM(F33:F35)</f>
        <v>22</v>
      </c>
      <c r="G32" s="358">
        <f>SUM(G33:G35)</f>
        <v>24</v>
      </c>
      <c r="H32" s="358">
        <f>SUM(H33:H35)</f>
        <v>25</v>
      </c>
      <c r="I32" s="358">
        <f>SUM(I33:I35)</f>
        <v>71</v>
      </c>
      <c r="J32" s="358">
        <f t="shared" si="0"/>
        <v>7.1000000000000005</v>
      </c>
      <c r="K32" s="358">
        <f>SUM(K33:K35)</f>
        <v>23.666666666666664</v>
      </c>
      <c r="L32" s="358">
        <f t="shared" si="1"/>
        <v>47.333333333333329</v>
      </c>
      <c r="M32" s="359">
        <f t="shared" si="2"/>
        <v>78.099999999999994</v>
      </c>
      <c r="N32" s="306"/>
      <c r="O32" s="358">
        <f>SUM(O33:O35)</f>
        <v>16</v>
      </c>
      <c r="P32" s="358">
        <f>SUM(P33:P35)</f>
        <v>64</v>
      </c>
      <c r="Q32" s="359">
        <f t="shared" si="3"/>
        <v>26.033333333333331</v>
      </c>
      <c r="R32" s="359">
        <f t="shared" si="4"/>
        <v>52.066666666666663</v>
      </c>
      <c r="S32" s="359">
        <f t="shared" si="5"/>
        <v>11.933333333333337</v>
      </c>
      <c r="T32" s="367">
        <f t="shared" si="6"/>
        <v>0.35211267605633817</v>
      </c>
      <c r="U32" s="37">
        <f>SUM(U33:U40)</f>
        <v>301.93548387096774</v>
      </c>
      <c r="V32" s="37">
        <f t="shared" si="7"/>
        <v>223.83548387096775</v>
      </c>
      <c r="W32" s="150">
        <f t="shared" si="8"/>
        <v>3.2526124488868695</v>
      </c>
      <c r="AB32" s="387" t="s">
        <v>192</v>
      </c>
      <c r="AC32" s="381">
        <v>308</v>
      </c>
      <c r="AD32" s="382">
        <v>308</v>
      </c>
      <c r="AE32" s="382">
        <v>0</v>
      </c>
      <c r="AF32" s="388">
        <v>0.1</v>
      </c>
    </row>
    <row r="33" spans="1:32" ht="15" hidden="1" thickBot="1">
      <c r="A33" s="59" t="s">
        <v>153</v>
      </c>
      <c r="B33" s="69" t="s">
        <v>167</v>
      </c>
      <c r="C33" s="69" t="s">
        <v>174</v>
      </c>
      <c r="D33" s="313" t="s">
        <v>102</v>
      </c>
      <c r="E33" s="194" t="s">
        <v>103</v>
      </c>
      <c r="F33" s="195">
        <v>5</v>
      </c>
      <c r="G33" s="195">
        <v>1</v>
      </c>
      <c r="H33" s="195">
        <v>5</v>
      </c>
      <c r="I33" s="195">
        <v>11</v>
      </c>
      <c r="J33" s="195">
        <f t="shared" si="0"/>
        <v>1.1000000000000001</v>
      </c>
      <c r="K33" s="195">
        <f t="shared" ref="K33:K40" si="13">SUM(F33+G33+H33)/3</f>
        <v>3.6666666666666665</v>
      </c>
      <c r="L33" s="195">
        <f t="shared" si="1"/>
        <v>7.333333333333333</v>
      </c>
      <c r="M33" s="196">
        <f t="shared" si="2"/>
        <v>12.1</v>
      </c>
      <c r="N33" s="306"/>
      <c r="O33" s="195">
        <v>0</v>
      </c>
      <c r="P33" s="195">
        <v>6</v>
      </c>
      <c r="Q33" s="207">
        <f t="shared" si="3"/>
        <v>4.0333333333333332</v>
      </c>
      <c r="R33" s="207">
        <f t="shared" si="4"/>
        <v>8.0666666666666664</v>
      </c>
      <c r="S33" s="207">
        <f t="shared" si="5"/>
        <v>-2.0666666666666664</v>
      </c>
      <c r="T33" s="311">
        <f t="shared" si="6"/>
        <v>-0.1818181818181818</v>
      </c>
      <c r="U33" s="31">
        <f t="shared" ref="U33:U40" si="14">SUM((O33/31)*90)</f>
        <v>0</v>
      </c>
      <c r="V33" s="31">
        <f t="shared" si="7"/>
        <v>-12.1</v>
      </c>
      <c r="W33" s="149">
        <f t="shared" si="8"/>
        <v>-1</v>
      </c>
      <c r="AB33" s="387" t="s">
        <v>102</v>
      </c>
      <c r="AC33" s="381">
        <v>6</v>
      </c>
      <c r="AD33" s="382">
        <v>8.0666666666666664</v>
      </c>
      <c r="AE33" s="382">
        <v>-2.0666666666666664</v>
      </c>
      <c r="AF33" s="388">
        <v>-0.1818181818181818</v>
      </c>
    </row>
    <row r="34" spans="1:32" ht="15" hidden="1" thickBot="1">
      <c r="A34" s="59" t="s">
        <v>153</v>
      </c>
      <c r="B34" s="69" t="s">
        <v>167</v>
      </c>
      <c r="C34" s="69" t="s">
        <v>174</v>
      </c>
      <c r="D34" s="313" t="s">
        <v>102</v>
      </c>
      <c r="E34" s="194" t="s">
        <v>104</v>
      </c>
      <c r="F34" s="195">
        <v>10</v>
      </c>
      <c r="G34" s="195">
        <v>12</v>
      </c>
      <c r="H34" s="195">
        <v>11</v>
      </c>
      <c r="I34" s="195">
        <v>33</v>
      </c>
      <c r="J34" s="195">
        <f t="shared" si="0"/>
        <v>3.3000000000000003</v>
      </c>
      <c r="K34" s="195">
        <f t="shared" si="13"/>
        <v>11</v>
      </c>
      <c r="L34" s="195">
        <f t="shared" si="1"/>
        <v>22</v>
      </c>
      <c r="M34" s="196">
        <f t="shared" si="2"/>
        <v>36.299999999999997</v>
      </c>
      <c r="N34" s="306"/>
      <c r="O34" s="195">
        <v>9</v>
      </c>
      <c r="P34" s="195">
        <v>23</v>
      </c>
      <c r="Q34" s="207">
        <f t="shared" si="3"/>
        <v>12.1</v>
      </c>
      <c r="R34" s="207">
        <f t="shared" si="4"/>
        <v>24.2</v>
      </c>
      <c r="S34" s="207">
        <f t="shared" si="5"/>
        <v>-1.1999999999999993</v>
      </c>
      <c r="T34" s="311">
        <f t="shared" si="6"/>
        <v>4.5454545454545456E-2</v>
      </c>
      <c r="U34" s="31">
        <f t="shared" si="14"/>
        <v>26.12903225806452</v>
      </c>
      <c r="V34" s="31">
        <f t="shared" si="7"/>
        <v>-10.170967741935478</v>
      </c>
      <c r="W34" s="149">
        <f t="shared" si="8"/>
        <v>-0.20821114369501456</v>
      </c>
      <c r="AB34" s="387" t="s">
        <v>102</v>
      </c>
      <c r="AC34" s="381">
        <v>23</v>
      </c>
      <c r="AD34" s="382">
        <v>24.2</v>
      </c>
      <c r="AE34" s="382">
        <v>-1.1999999999999993</v>
      </c>
      <c r="AF34" s="388">
        <v>4.5454545454545456E-2</v>
      </c>
    </row>
    <row r="35" spans="1:32" ht="15" hidden="1" thickBot="1">
      <c r="A35" s="59" t="s">
        <v>153</v>
      </c>
      <c r="B35" s="69" t="s">
        <v>167</v>
      </c>
      <c r="C35" s="69" t="s">
        <v>174</v>
      </c>
      <c r="D35" s="313" t="s">
        <v>102</v>
      </c>
      <c r="E35" s="194" t="s">
        <v>105</v>
      </c>
      <c r="F35" s="195">
        <v>7</v>
      </c>
      <c r="G35" s="195">
        <v>11</v>
      </c>
      <c r="H35" s="195">
        <v>9</v>
      </c>
      <c r="I35" s="195">
        <v>27</v>
      </c>
      <c r="J35" s="195">
        <f t="shared" si="0"/>
        <v>2.7</v>
      </c>
      <c r="K35" s="195">
        <f t="shared" si="13"/>
        <v>9</v>
      </c>
      <c r="L35" s="195">
        <f t="shared" si="1"/>
        <v>18</v>
      </c>
      <c r="M35" s="196">
        <f t="shared" si="2"/>
        <v>29.7</v>
      </c>
      <c r="N35" s="306"/>
      <c r="O35" s="195">
        <v>7</v>
      </c>
      <c r="P35" s="195">
        <v>35</v>
      </c>
      <c r="Q35" s="207">
        <f t="shared" si="3"/>
        <v>9.9</v>
      </c>
      <c r="R35" s="207">
        <f t="shared" si="4"/>
        <v>19.8</v>
      </c>
      <c r="S35" s="207">
        <f t="shared" si="5"/>
        <v>15.2</v>
      </c>
      <c r="T35" s="311">
        <f t="shared" si="6"/>
        <v>0.94444444444444442</v>
      </c>
      <c r="U35" s="31">
        <f t="shared" si="14"/>
        <v>20.322580645161288</v>
      </c>
      <c r="V35" s="31">
        <f t="shared" si="7"/>
        <v>-9.377419354838711</v>
      </c>
      <c r="W35" s="149">
        <f t="shared" si="8"/>
        <v>-0.24731182795698933</v>
      </c>
      <c r="AB35" s="387" t="s">
        <v>102</v>
      </c>
      <c r="AC35" s="381">
        <v>35</v>
      </c>
      <c r="AD35" s="382">
        <v>19.8</v>
      </c>
      <c r="AE35" s="382">
        <v>15.2</v>
      </c>
      <c r="AF35" s="388">
        <v>0.94444444444444442</v>
      </c>
    </row>
    <row r="36" spans="1:32" ht="15" hidden="1" thickBot="1">
      <c r="A36" s="59" t="s">
        <v>153</v>
      </c>
      <c r="B36" s="69" t="s">
        <v>167</v>
      </c>
      <c r="C36" s="69" t="s">
        <v>174</v>
      </c>
      <c r="D36" s="313" t="s">
        <v>102</v>
      </c>
      <c r="E36" s="194" t="s">
        <v>106</v>
      </c>
      <c r="F36" s="195">
        <v>28</v>
      </c>
      <c r="G36" s="195">
        <v>27</v>
      </c>
      <c r="H36" s="195">
        <v>8</v>
      </c>
      <c r="I36" s="195">
        <v>63</v>
      </c>
      <c r="J36" s="195">
        <f t="shared" si="0"/>
        <v>6.3000000000000007</v>
      </c>
      <c r="K36" s="195">
        <f t="shared" si="13"/>
        <v>21</v>
      </c>
      <c r="L36" s="195">
        <f t="shared" si="1"/>
        <v>42</v>
      </c>
      <c r="M36" s="196">
        <f t="shared" si="2"/>
        <v>69.3</v>
      </c>
      <c r="N36" s="306"/>
      <c r="O36" s="195">
        <v>35</v>
      </c>
      <c r="P36" s="195">
        <v>66</v>
      </c>
      <c r="Q36" s="207">
        <f t="shared" si="3"/>
        <v>23.099999999999998</v>
      </c>
      <c r="R36" s="207">
        <f t="shared" si="4"/>
        <v>46.199999999999996</v>
      </c>
      <c r="S36" s="207">
        <f t="shared" si="5"/>
        <v>19.800000000000004</v>
      </c>
      <c r="T36" s="311">
        <f t="shared" si="6"/>
        <v>0.5714285714285714</v>
      </c>
      <c r="U36" s="31">
        <f t="shared" si="14"/>
        <v>101.61290322580646</v>
      </c>
      <c r="V36" s="31">
        <f t="shared" si="7"/>
        <v>32.312903225806465</v>
      </c>
      <c r="W36" s="149">
        <f t="shared" si="8"/>
        <v>0.61290322580645173</v>
      </c>
      <c r="AB36" s="387" t="s">
        <v>102</v>
      </c>
      <c r="AC36" s="381">
        <v>66</v>
      </c>
      <c r="AD36" s="382">
        <v>46.199999999999996</v>
      </c>
      <c r="AE36" s="382">
        <v>19.800000000000004</v>
      </c>
      <c r="AF36" s="388">
        <v>0.5714285714285714</v>
      </c>
    </row>
    <row r="37" spans="1:32" ht="15" hidden="1" thickBot="1">
      <c r="A37" s="59" t="s">
        <v>153</v>
      </c>
      <c r="B37" s="69" t="s">
        <v>167</v>
      </c>
      <c r="C37" s="69" t="s">
        <v>174</v>
      </c>
      <c r="D37" s="313" t="s">
        <v>102</v>
      </c>
      <c r="E37" s="194" t="s">
        <v>107</v>
      </c>
      <c r="F37" s="195">
        <v>13</v>
      </c>
      <c r="G37" s="195">
        <v>9</v>
      </c>
      <c r="H37" s="195">
        <v>12</v>
      </c>
      <c r="I37" s="195">
        <v>34</v>
      </c>
      <c r="J37" s="195">
        <f t="shared" ref="J37:J68" si="15">SUM(I37*0.1)</f>
        <v>3.4000000000000004</v>
      </c>
      <c r="K37" s="195">
        <f t="shared" si="13"/>
        <v>11.333333333333334</v>
      </c>
      <c r="L37" s="195">
        <f t="shared" ref="L37:L68" si="16">K37*2</f>
        <v>22.666666666666668</v>
      </c>
      <c r="M37" s="196">
        <f t="shared" ref="M37:M56" si="17">SUM(I37+J37)</f>
        <v>37.4</v>
      </c>
      <c r="N37" s="306"/>
      <c r="O37" s="195">
        <v>9</v>
      </c>
      <c r="P37" s="195">
        <v>19</v>
      </c>
      <c r="Q37" s="207">
        <f t="shared" ref="Q37:Q68" si="18">M37/3</f>
        <v>12.466666666666667</v>
      </c>
      <c r="R37" s="207">
        <f t="shared" ref="R37:R68" si="19">Q37*2</f>
        <v>24.933333333333334</v>
      </c>
      <c r="S37" s="207">
        <f t="shared" ref="S37:S68" si="20">SUM(P37-R37)</f>
        <v>-5.9333333333333336</v>
      </c>
      <c r="T37" s="311">
        <f t="shared" ref="T37:T68" si="21">SUM(P37-L37)/L37</f>
        <v>-0.16176470588235298</v>
      </c>
      <c r="U37" s="31">
        <f t="shared" si="14"/>
        <v>26.12903225806452</v>
      </c>
      <c r="V37" s="31">
        <f t="shared" ref="V37:V68" si="22">SUM(U37-M37)</f>
        <v>-11.270967741935479</v>
      </c>
      <c r="W37" s="149">
        <f t="shared" ref="W37:W68" si="23">SUM(U37-I37)/I37</f>
        <v>-0.23149905123339648</v>
      </c>
      <c r="AB37" s="387" t="s">
        <v>102</v>
      </c>
      <c r="AC37" s="381">
        <v>19</v>
      </c>
      <c r="AD37" s="382">
        <v>24.933333333333334</v>
      </c>
      <c r="AE37" s="382">
        <v>-5.9333333333333336</v>
      </c>
      <c r="AF37" s="388">
        <v>-0.16176470588235298</v>
      </c>
    </row>
    <row r="38" spans="1:32" ht="15" hidden="1" thickBot="1">
      <c r="A38" s="59" t="s">
        <v>153</v>
      </c>
      <c r="B38" s="69" t="s">
        <v>167</v>
      </c>
      <c r="C38" s="69" t="s">
        <v>174</v>
      </c>
      <c r="D38" s="313" t="s">
        <v>132</v>
      </c>
      <c r="E38" s="194" t="s">
        <v>133</v>
      </c>
      <c r="F38" s="195">
        <v>5</v>
      </c>
      <c r="G38" s="195">
        <v>9</v>
      </c>
      <c r="H38" s="195">
        <v>15</v>
      </c>
      <c r="I38" s="195">
        <v>29</v>
      </c>
      <c r="J38" s="195">
        <f t="shared" si="15"/>
        <v>2.9000000000000004</v>
      </c>
      <c r="K38" s="195">
        <f t="shared" si="13"/>
        <v>9.6666666666666661</v>
      </c>
      <c r="L38" s="195">
        <f t="shared" si="16"/>
        <v>19.333333333333332</v>
      </c>
      <c r="M38" s="196">
        <f t="shared" si="17"/>
        <v>31.9</v>
      </c>
      <c r="N38" s="306"/>
      <c r="O38" s="195">
        <v>13</v>
      </c>
      <c r="P38" s="195">
        <v>23</v>
      </c>
      <c r="Q38" s="207">
        <f t="shared" si="18"/>
        <v>10.633333333333333</v>
      </c>
      <c r="R38" s="207">
        <f t="shared" si="19"/>
        <v>21.266666666666666</v>
      </c>
      <c r="S38" s="207">
        <f t="shared" si="20"/>
        <v>1.7333333333333343</v>
      </c>
      <c r="T38" s="311">
        <f t="shared" si="21"/>
        <v>0.18965517241379318</v>
      </c>
      <c r="U38" s="31">
        <f t="shared" si="14"/>
        <v>37.741935483870968</v>
      </c>
      <c r="V38" s="31">
        <f t="shared" si="22"/>
        <v>5.8419354838709694</v>
      </c>
      <c r="W38" s="149">
        <f t="shared" si="23"/>
        <v>0.30144605116796441</v>
      </c>
      <c r="AB38" s="387" t="s">
        <v>132</v>
      </c>
      <c r="AC38" s="381">
        <v>23</v>
      </c>
      <c r="AD38" s="382">
        <v>21.266666666666666</v>
      </c>
      <c r="AE38" s="382">
        <v>1.7333333333333343</v>
      </c>
      <c r="AF38" s="388">
        <v>0.18965517241379318</v>
      </c>
    </row>
    <row r="39" spans="1:32" ht="15" hidden="1" thickBot="1">
      <c r="A39" s="59" t="s">
        <v>153</v>
      </c>
      <c r="B39" s="69" t="s">
        <v>167</v>
      </c>
      <c r="C39" s="69" t="s">
        <v>174</v>
      </c>
      <c r="D39" s="313" t="s">
        <v>132</v>
      </c>
      <c r="E39" s="194" t="s">
        <v>134</v>
      </c>
      <c r="F39" s="195">
        <v>24</v>
      </c>
      <c r="G39" s="195">
        <v>14</v>
      </c>
      <c r="H39" s="195">
        <v>28</v>
      </c>
      <c r="I39" s="195">
        <v>66</v>
      </c>
      <c r="J39" s="195">
        <f t="shared" si="15"/>
        <v>6.6000000000000005</v>
      </c>
      <c r="K39" s="195">
        <f t="shared" si="13"/>
        <v>22</v>
      </c>
      <c r="L39" s="195">
        <f t="shared" si="16"/>
        <v>44</v>
      </c>
      <c r="M39" s="196">
        <f t="shared" si="17"/>
        <v>72.599999999999994</v>
      </c>
      <c r="N39" s="306"/>
      <c r="O39" s="195">
        <v>16</v>
      </c>
      <c r="P39" s="195">
        <v>37</v>
      </c>
      <c r="Q39" s="207">
        <f t="shared" si="18"/>
        <v>24.2</v>
      </c>
      <c r="R39" s="207">
        <f t="shared" si="19"/>
        <v>48.4</v>
      </c>
      <c r="S39" s="207">
        <f t="shared" si="20"/>
        <v>-11.399999999999999</v>
      </c>
      <c r="T39" s="311">
        <f t="shared" si="21"/>
        <v>-0.15909090909090909</v>
      </c>
      <c r="U39" s="31">
        <f t="shared" si="14"/>
        <v>46.451612903225808</v>
      </c>
      <c r="V39" s="31">
        <f t="shared" si="22"/>
        <v>-26.148387096774186</v>
      </c>
      <c r="W39" s="149">
        <f t="shared" si="23"/>
        <v>-0.29618768328445744</v>
      </c>
      <c r="AB39" s="387" t="s">
        <v>132</v>
      </c>
      <c r="AC39" s="381">
        <v>37</v>
      </c>
      <c r="AD39" s="382">
        <v>48.4</v>
      </c>
      <c r="AE39" s="382">
        <v>-11.399999999999999</v>
      </c>
      <c r="AF39" s="388">
        <v>-0.15909090909090909</v>
      </c>
    </row>
    <row r="40" spans="1:32" ht="15" hidden="1" thickBot="1">
      <c r="A40" s="80" t="s">
        <v>153</v>
      </c>
      <c r="B40" s="81" t="s">
        <v>167</v>
      </c>
      <c r="C40" s="81" t="s">
        <v>174</v>
      </c>
      <c r="D40" s="313" t="s">
        <v>132</v>
      </c>
      <c r="E40" s="194" t="s">
        <v>135</v>
      </c>
      <c r="F40" s="195">
        <v>29</v>
      </c>
      <c r="G40" s="195">
        <v>22</v>
      </c>
      <c r="H40" s="195">
        <v>24</v>
      </c>
      <c r="I40" s="195">
        <v>75</v>
      </c>
      <c r="J40" s="195">
        <f t="shared" si="15"/>
        <v>7.5</v>
      </c>
      <c r="K40" s="195">
        <f t="shared" si="13"/>
        <v>25</v>
      </c>
      <c r="L40" s="195">
        <f t="shared" si="16"/>
        <v>50</v>
      </c>
      <c r="M40" s="196">
        <f t="shared" si="17"/>
        <v>82.5</v>
      </c>
      <c r="N40" s="306"/>
      <c r="O40" s="195">
        <v>15</v>
      </c>
      <c r="P40" s="195">
        <v>41</v>
      </c>
      <c r="Q40" s="207">
        <f t="shared" si="18"/>
        <v>27.5</v>
      </c>
      <c r="R40" s="207">
        <f t="shared" si="19"/>
        <v>55</v>
      </c>
      <c r="S40" s="207">
        <f t="shared" si="20"/>
        <v>-14</v>
      </c>
      <c r="T40" s="311">
        <f t="shared" si="21"/>
        <v>-0.18</v>
      </c>
      <c r="U40" s="31">
        <f t="shared" si="14"/>
        <v>43.548387096774192</v>
      </c>
      <c r="V40" s="31">
        <f t="shared" si="22"/>
        <v>-38.951612903225808</v>
      </c>
      <c r="W40" s="149">
        <f t="shared" si="23"/>
        <v>-0.41935483870967744</v>
      </c>
      <c r="AB40" s="387" t="s">
        <v>132</v>
      </c>
      <c r="AC40" s="381">
        <v>41</v>
      </c>
      <c r="AD40" s="382">
        <v>55</v>
      </c>
      <c r="AE40" s="382">
        <v>-14</v>
      </c>
      <c r="AF40" s="388">
        <v>-0.18</v>
      </c>
    </row>
    <row r="41" spans="1:32" ht="15" thickBot="1">
      <c r="A41" s="85" t="s">
        <v>152</v>
      </c>
      <c r="B41" s="86" t="s">
        <v>168</v>
      </c>
      <c r="C41" s="86" t="s">
        <v>175</v>
      </c>
      <c r="D41" s="366" t="s">
        <v>9</v>
      </c>
      <c r="E41" s="357" t="s">
        <v>1</v>
      </c>
      <c r="F41" s="358">
        <f>SUM(F42:F52)</f>
        <v>520</v>
      </c>
      <c r="G41" s="358">
        <f>SUM(G42:G52)</f>
        <v>496</v>
      </c>
      <c r="H41" s="358">
        <f>SUM(H42:H52)</f>
        <v>533</v>
      </c>
      <c r="I41" s="358">
        <f>SUM(I42:I52)</f>
        <v>1549</v>
      </c>
      <c r="J41" s="358">
        <f t="shared" si="15"/>
        <v>154.9</v>
      </c>
      <c r="K41" s="358">
        <f>SUM(K42:K52)</f>
        <v>516.33333333333337</v>
      </c>
      <c r="L41" s="358">
        <f t="shared" si="16"/>
        <v>1032.6666666666667</v>
      </c>
      <c r="M41" s="359">
        <f t="shared" si="17"/>
        <v>1703.9</v>
      </c>
      <c r="N41" s="306"/>
      <c r="O41" s="358">
        <f>SUM(O42:O52)</f>
        <v>492</v>
      </c>
      <c r="P41" s="358">
        <f>SUM(P42:P52)</f>
        <v>924</v>
      </c>
      <c r="Q41" s="359">
        <f t="shared" si="18"/>
        <v>567.9666666666667</v>
      </c>
      <c r="R41" s="359">
        <f t="shared" si="19"/>
        <v>1135.9333333333334</v>
      </c>
      <c r="S41" s="359">
        <f t="shared" si="20"/>
        <v>-211.93333333333339</v>
      </c>
      <c r="T41" s="367">
        <f t="shared" si="21"/>
        <v>-0.10522918011620407</v>
      </c>
      <c r="U41" s="37">
        <f>SUM(U42:U47)</f>
        <v>458.70967741935482</v>
      </c>
      <c r="V41" s="37">
        <f t="shared" si="22"/>
        <v>-1245.1903225806452</v>
      </c>
      <c r="W41" s="150">
        <f t="shared" si="23"/>
        <v>-0.70386721922572315</v>
      </c>
      <c r="AB41" s="387" t="s">
        <v>44</v>
      </c>
      <c r="AC41" s="381">
        <v>31</v>
      </c>
      <c r="AD41" s="382">
        <v>31.533333333333335</v>
      </c>
      <c r="AE41" s="382">
        <v>-0.53333333333333499</v>
      </c>
      <c r="AF41" s="388">
        <v>8.1395348837209253E-2</v>
      </c>
    </row>
    <row r="42" spans="1:32" ht="15" hidden="1" thickBot="1">
      <c r="A42" s="60" t="s">
        <v>152</v>
      </c>
      <c r="B42" s="70" t="s">
        <v>169</v>
      </c>
      <c r="C42" s="70" t="s">
        <v>175</v>
      </c>
      <c r="D42" s="310" t="s">
        <v>194</v>
      </c>
      <c r="E42" s="200" t="s">
        <v>38</v>
      </c>
      <c r="F42" s="201">
        <v>19</v>
      </c>
      <c r="G42" s="201">
        <v>15</v>
      </c>
      <c r="H42" s="201">
        <v>17</v>
      </c>
      <c r="I42" s="201">
        <v>51</v>
      </c>
      <c r="J42" s="201">
        <f t="shared" si="15"/>
        <v>5.1000000000000005</v>
      </c>
      <c r="K42" s="201">
        <f t="shared" ref="K42:K47" si="24">SUM(F42+G42+H42)/3</f>
        <v>17</v>
      </c>
      <c r="L42" s="201">
        <f t="shared" si="16"/>
        <v>34</v>
      </c>
      <c r="M42" s="202">
        <f t="shared" si="17"/>
        <v>56.1</v>
      </c>
      <c r="N42" s="306"/>
      <c r="O42" s="201">
        <v>17</v>
      </c>
      <c r="P42" s="201">
        <v>29</v>
      </c>
      <c r="Q42" s="207">
        <f t="shared" si="18"/>
        <v>18.7</v>
      </c>
      <c r="R42" s="207">
        <f t="shared" si="19"/>
        <v>37.4</v>
      </c>
      <c r="S42" s="207">
        <f t="shared" si="20"/>
        <v>-8.3999999999999986</v>
      </c>
      <c r="T42" s="311">
        <f t="shared" si="21"/>
        <v>-0.14705882352941177</v>
      </c>
      <c r="U42" s="33">
        <f t="shared" ref="U42:U47" si="25">SUM((O42/31)*90)</f>
        <v>49.354838709677416</v>
      </c>
      <c r="V42" s="33">
        <f t="shared" si="22"/>
        <v>-6.745161290322585</v>
      </c>
      <c r="W42" s="149">
        <f t="shared" si="23"/>
        <v>-3.2258064516129094E-2</v>
      </c>
      <c r="AB42" s="387" t="s">
        <v>194</v>
      </c>
      <c r="AC42" s="381">
        <v>29</v>
      </c>
      <c r="AD42" s="382">
        <v>37.4</v>
      </c>
      <c r="AE42" s="382">
        <v>-8.3999999999999986</v>
      </c>
      <c r="AF42" s="388">
        <v>-0.14705882352941177</v>
      </c>
    </row>
    <row r="43" spans="1:32" ht="15" hidden="1" thickBot="1">
      <c r="A43" s="60" t="s">
        <v>152</v>
      </c>
      <c r="B43" s="70" t="s">
        <v>169</v>
      </c>
      <c r="C43" s="70" t="s">
        <v>175</v>
      </c>
      <c r="D43" s="310" t="s">
        <v>194</v>
      </c>
      <c r="E43" s="200" t="s">
        <v>39</v>
      </c>
      <c r="F43" s="201">
        <v>10</v>
      </c>
      <c r="G43" s="201">
        <v>10</v>
      </c>
      <c r="H43" s="201">
        <v>12</v>
      </c>
      <c r="I43" s="201">
        <v>32</v>
      </c>
      <c r="J43" s="201">
        <f t="shared" si="15"/>
        <v>3.2</v>
      </c>
      <c r="K43" s="201">
        <f t="shared" si="24"/>
        <v>10.666666666666666</v>
      </c>
      <c r="L43" s="201">
        <f t="shared" si="16"/>
        <v>21.333333333333332</v>
      </c>
      <c r="M43" s="202">
        <f t="shared" si="17"/>
        <v>35.200000000000003</v>
      </c>
      <c r="N43" s="306"/>
      <c r="O43" s="201">
        <v>10</v>
      </c>
      <c r="P43" s="201">
        <v>16</v>
      </c>
      <c r="Q43" s="207">
        <f t="shared" si="18"/>
        <v>11.733333333333334</v>
      </c>
      <c r="R43" s="207">
        <f t="shared" si="19"/>
        <v>23.466666666666669</v>
      </c>
      <c r="S43" s="207">
        <f t="shared" si="20"/>
        <v>-7.4666666666666686</v>
      </c>
      <c r="T43" s="311">
        <f t="shared" si="21"/>
        <v>-0.24999999999999994</v>
      </c>
      <c r="U43" s="33">
        <f t="shared" si="25"/>
        <v>29.032258064516128</v>
      </c>
      <c r="V43" s="33">
        <f t="shared" si="22"/>
        <v>-6.1677419354838747</v>
      </c>
      <c r="W43" s="149">
        <f t="shared" si="23"/>
        <v>-9.2741935483870996E-2</v>
      </c>
      <c r="AB43" s="387" t="s">
        <v>194</v>
      </c>
      <c r="AC43" s="381">
        <v>16</v>
      </c>
      <c r="AD43" s="382">
        <v>23.466666666666669</v>
      </c>
      <c r="AE43" s="382">
        <v>-7.4666666666666686</v>
      </c>
      <c r="AF43" s="388">
        <v>-0.24999999999999994</v>
      </c>
    </row>
    <row r="44" spans="1:32" ht="15" hidden="1" thickBot="1">
      <c r="A44" s="60" t="s">
        <v>152</v>
      </c>
      <c r="B44" s="70" t="s">
        <v>169</v>
      </c>
      <c r="C44" s="70" t="s">
        <v>175</v>
      </c>
      <c r="D44" s="310" t="s">
        <v>194</v>
      </c>
      <c r="E44" s="200" t="s">
        <v>40</v>
      </c>
      <c r="F44" s="201">
        <v>47</v>
      </c>
      <c r="G44" s="201">
        <v>37</v>
      </c>
      <c r="H44" s="201">
        <v>38</v>
      </c>
      <c r="I44" s="201">
        <v>122</v>
      </c>
      <c r="J44" s="201">
        <f t="shared" si="15"/>
        <v>12.200000000000001</v>
      </c>
      <c r="K44" s="201">
        <f t="shared" si="24"/>
        <v>40.666666666666664</v>
      </c>
      <c r="L44" s="201">
        <f t="shared" si="16"/>
        <v>81.333333333333329</v>
      </c>
      <c r="M44" s="202">
        <f t="shared" si="17"/>
        <v>134.19999999999999</v>
      </c>
      <c r="N44" s="306"/>
      <c r="O44" s="201">
        <v>44</v>
      </c>
      <c r="P44" s="201">
        <v>83</v>
      </c>
      <c r="Q44" s="207">
        <f t="shared" si="18"/>
        <v>44.733333333333327</v>
      </c>
      <c r="R44" s="207">
        <f t="shared" si="19"/>
        <v>89.466666666666654</v>
      </c>
      <c r="S44" s="207">
        <f t="shared" si="20"/>
        <v>-6.4666666666666544</v>
      </c>
      <c r="T44" s="311">
        <f t="shared" si="21"/>
        <v>2.0491803278688586E-2</v>
      </c>
      <c r="U44" s="33">
        <f t="shared" si="25"/>
        <v>127.74193548387098</v>
      </c>
      <c r="V44" s="33">
        <f t="shared" si="22"/>
        <v>-6.4580645161290136</v>
      </c>
      <c r="W44" s="149">
        <f t="shared" si="23"/>
        <v>4.7065044949762089E-2</v>
      </c>
      <c r="AB44" s="387" t="s">
        <v>194</v>
      </c>
      <c r="AC44" s="381">
        <v>83</v>
      </c>
      <c r="AD44" s="382">
        <v>89.466666666666654</v>
      </c>
      <c r="AE44" s="382">
        <v>-6.4666666666666544</v>
      </c>
      <c r="AF44" s="388">
        <v>2.0491803278688586E-2</v>
      </c>
    </row>
    <row r="45" spans="1:32" ht="15" hidden="1" thickBot="1">
      <c r="A45" s="60" t="s">
        <v>152</v>
      </c>
      <c r="B45" s="70" t="s">
        <v>169</v>
      </c>
      <c r="C45" s="70" t="s">
        <v>175</v>
      </c>
      <c r="D45" s="310" t="s">
        <v>194</v>
      </c>
      <c r="E45" s="200" t="s">
        <v>41</v>
      </c>
      <c r="F45" s="201">
        <v>18</v>
      </c>
      <c r="G45" s="201">
        <v>18</v>
      </c>
      <c r="H45" s="201">
        <v>18</v>
      </c>
      <c r="I45" s="201">
        <v>54</v>
      </c>
      <c r="J45" s="201">
        <f t="shared" si="15"/>
        <v>5.4</v>
      </c>
      <c r="K45" s="201">
        <f t="shared" si="24"/>
        <v>18</v>
      </c>
      <c r="L45" s="201">
        <f t="shared" si="16"/>
        <v>36</v>
      </c>
      <c r="M45" s="202">
        <f t="shared" si="17"/>
        <v>59.4</v>
      </c>
      <c r="N45" s="306"/>
      <c r="O45" s="201">
        <v>30</v>
      </c>
      <c r="P45" s="201">
        <v>38</v>
      </c>
      <c r="Q45" s="207">
        <f t="shared" si="18"/>
        <v>19.8</v>
      </c>
      <c r="R45" s="207">
        <f t="shared" si="19"/>
        <v>39.6</v>
      </c>
      <c r="S45" s="207">
        <f t="shared" si="20"/>
        <v>-1.6000000000000014</v>
      </c>
      <c r="T45" s="311">
        <f t="shared" si="21"/>
        <v>5.5555555555555552E-2</v>
      </c>
      <c r="U45" s="33">
        <f t="shared" si="25"/>
        <v>87.096774193548384</v>
      </c>
      <c r="V45" s="33">
        <f t="shared" si="22"/>
        <v>27.696774193548386</v>
      </c>
      <c r="W45" s="149">
        <f t="shared" si="23"/>
        <v>0.61290322580645151</v>
      </c>
      <c r="AB45" s="387" t="s">
        <v>194</v>
      </c>
      <c r="AC45" s="381">
        <v>38</v>
      </c>
      <c r="AD45" s="382">
        <v>39.6</v>
      </c>
      <c r="AE45" s="382">
        <v>-1.6000000000000014</v>
      </c>
      <c r="AF45" s="388">
        <v>5.5555555555555552E-2</v>
      </c>
    </row>
    <row r="46" spans="1:32" ht="15" hidden="1" thickBot="1">
      <c r="A46" s="60" t="s">
        <v>152</v>
      </c>
      <c r="B46" s="70" t="s">
        <v>169</v>
      </c>
      <c r="C46" s="70" t="s">
        <v>175</v>
      </c>
      <c r="D46" s="310" t="s">
        <v>194</v>
      </c>
      <c r="E46" s="200" t="s">
        <v>42</v>
      </c>
      <c r="F46" s="201">
        <v>14</v>
      </c>
      <c r="G46" s="201">
        <v>20</v>
      </c>
      <c r="H46" s="201">
        <v>23</v>
      </c>
      <c r="I46" s="201">
        <v>57</v>
      </c>
      <c r="J46" s="201">
        <f t="shared" si="15"/>
        <v>5.7</v>
      </c>
      <c r="K46" s="201">
        <f t="shared" si="24"/>
        <v>19</v>
      </c>
      <c r="L46" s="201">
        <f t="shared" si="16"/>
        <v>38</v>
      </c>
      <c r="M46" s="202">
        <f t="shared" si="17"/>
        <v>62.7</v>
      </c>
      <c r="N46" s="306"/>
      <c r="O46" s="201">
        <v>23</v>
      </c>
      <c r="P46" s="201">
        <v>43</v>
      </c>
      <c r="Q46" s="207">
        <f t="shared" si="18"/>
        <v>20.900000000000002</v>
      </c>
      <c r="R46" s="207">
        <f t="shared" si="19"/>
        <v>41.800000000000004</v>
      </c>
      <c r="S46" s="207">
        <f t="shared" si="20"/>
        <v>1.1999999999999957</v>
      </c>
      <c r="T46" s="311">
        <f t="shared" si="21"/>
        <v>0.13157894736842105</v>
      </c>
      <c r="U46" s="33">
        <f t="shared" si="25"/>
        <v>66.774193548387103</v>
      </c>
      <c r="V46" s="33">
        <f t="shared" si="22"/>
        <v>4.0741935483871003</v>
      </c>
      <c r="W46" s="149">
        <f t="shared" si="23"/>
        <v>0.17147707979626498</v>
      </c>
      <c r="AB46" s="387" t="s">
        <v>194</v>
      </c>
      <c r="AC46" s="381">
        <v>43</v>
      </c>
      <c r="AD46" s="382">
        <v>41.800000000000004</v>
      </c>
      <c r="AE46" s="382">
        <v>1.1999999999999957</v>
      </c>
      <c r="AF46" s="388">
        <v>0.13157894736842105</v>
      </c>
    </row>
    <row r="47" spans="1:32" ht="15" hidden="1" thickBot="1">
      <c r="A47" s="60" t="s">
        <v>152</v>
      </c>
      <c r="B47" s="70" t="s">
        <v>169</v>
      </c>
      <c r="C47" s="70" t="s">
        <v>175</v>
      </c>
      <c r="D47" s="310" t="s">
        <v>194</v>
      </c>
      <c r="E47" s="200" t="s">
        <v>43</v>
      </c>
      <c r="F47" s="201">
        <v>32</v>
      </c>
      <c r="G47" s="201">
        <v>35</v>
      </c>
      <c r="H47" s="201">
        <v>45</v>
      </c>
      <c r="I47" s="201">
        <v>112</v>
      </c>
      <c r="J47" s="201">
        <f t="shared" si="15"/>
        <v>11.200000000000001</v>
      </c>
      <c r="K47" s="201">
        <f t="shared" si="24"/>
        <v>37.333333333333336</v>
      </c>
      <c r="L47" s="201">
        <f t="shared" si="16"/>
        <v>74.666666666666671</v>
      </c>
      <c r="M47" s="202">
        <f t="shared" si="17"/>
        <v>123.2</v>
      </c>
      <c r="N47" s="306"/>
      <c r="O47" s="201">
        <v>34</v>
      </c>
      <c r="P47" s="201">
        <v>66</v>
      </c>
      <c r="Q47" s="207">
        <f t="shared" si="18"/>
        <v>41.06666666666667</v>
      </c>
      <c r="R47" s="207">
        <f t="shared" si="19"/>
        <v>82.13333333333334</v>
      </c>
      <c r="S47" s="207">
        <f t="shared" si="20"/>
        <v>-16.13333333333334</v>
      </c>
      <c r="T47" s="311">
        <f t="shared" si="21"/>
        <v>-0.11607142857142863</v>
      </c>
      <c r="U47" s="33">
        <f t="shared" si="25"/>
        <v>98.709677419354833</v>
      </c>
      <c r="V47" s="33">
        <f t="shared" si="22"/>
        <v>-24.49032258064517</v>
      </c>
      <c r="W47" s="149">
        <f t="shared" si="23"/>
        <v>-0.11866359447004614</v>
      </c>
      <c r="AB47" s="387" t="s">
        <v>194</v>
      </c>
      <c r="AC47" s="381">
        <v>66</v>
      </c>
      <c r="AD47" s="382">
        <v>82.13333333333334</v>
      </c>
      <c r="AE47" s="382">
        <v>-16.13333333333334</v>
      </c>
      <c r="AF47" s="388">
        <v>-0.11607142857142863</v>
      </c>
    </row>
    <row r="48" spans="1:32" ht="15" thickBot="1">
      <c r="A48" s="85" t="s">
        <v>153</v>
      </c>
      <c r="B48" s="86" t="s">
        <v>164</v>
      </c>
      <c r="C48" s="86" t="s">
        <v>176</v>
      </c>
      <c r="D48" s="366" t="s">
        <v>119</v>
      </c>
      <c r="E48" s="357" t="s">
        <v>1</v>
      </c>
      <c r="F48" s="358">
        <f>SUM(F49:F53)</f>
        <v>262</v>
      </c>
      <c r="G48" s="358">
        <f>SUM(G49:G53)</f>
        <v>261</v>
      </c>
      <c r="H48" s="358">
        <f>SUM(H49:H53)</f>
        <v>282</v>
      </c>
      <c r="I48" s="358">
        <f>SUM(I49:I53)</f>
        <v>805</v>
      </c>
      <c r="J48" s="358">
        <f t="shared" si="15"/>
        <v>80.5</v>
      </c>
      <c r="K48" s="358">
        <f>SUM(K49:K53)</f>
        <v>268.33333333333337</v>
      </c>
      <c r="L48" s="358">
        <f t="shared" si="16"/>
        <v>536.66666666666674</v>
      </c>
      <c r="M48" s="359">
        <f t="shared" si="17"/>
        <v>885.5</v>
      </c>
      <c r="N48" s="306"/>
      <c r="O48" s="358">
        <f>SUM(O49:O53)</f>
        <v>252</v>
      </c>
      <c r="P48" s="358">
        <f>SUM(P49:P53)</f>
        <v>489</v>
      </c>
      <c r="Q48" s="359">
        <f t="shared" si="18"/>
        <v>295.16666666666669</v>
      </c>
      <c r="R48" s="359">
        <f t="shared" si="19"/>
        <v>590.33333333333337</v>
      </c>
      <c r="S48" s="359">
        <f t="shared" si="20"/>
        <v>-101.33333333333337</v>
      </c>
      <c r="T48" s="367">
        <f t="shared" si="21"/>
        <v>-8.8819875776397647E-2</v>
      </c>
      <c r="U48" s="97">
        <f>SUM(U49:U52)</f>
        <v>238.06451612903226</v>
      </c>
      <c r="V48" s="97">
        <f t="shared" si="22"/>
        <v>-647.4354838709678</v>
      </c>
      <c r="W48" s="150">
        <f t="shared" si="23"/>
        <v>-0.70426768182728916</v>
      </c>
      <c r="AB48" s="387" t="s">
        <v>28</v>
      </c>
      <c r="AC48" s="381">
        <v>551</v>
      </c>
      <c r="AD48" s="382">
        <v>579.33333333333337</v>
      </c>
      <c r="AE48" s="382">
        <v>-28.333333333333371</v>
      </c>
      <c r="AF48" s="388">
        <v>4.6202531645569471E-2</v>
      </c>
    </row>
    <row r="49" spans="1:32" ht="15" hidden="1" thickBot="1">
      <c r="A49" s="59" t="s">
        <v>153</v>
      </c>
      <c r="B49" s="69" t="s">
        <v>164</v>
      </c>
      <c r="C49" s="69" t="s">
        <v>176</v>
      </c>
      <c r="D49" s="313" t="s">
        <v>82</v>
      </c>
      <c r="E49" s="210" t="s">
        <v>83</v>
      </c>
      <c r="F49" s="195">
        <v>60</v>
      </c>
      <c r="G49" s="195">
        <v>61</v>
      </c>
      <c r="H49" s="195">
        <v>44</v>
      </c>
      <c r="I49" s="195">
        <v>165</v>
      </c>
      <c r="J49" s="195">
        <f t="shared" si="15"/>
        <v>16.5</v>
      </c>
      <c r="K49" s="195">
        <f>SUM(F49+G49+H49)/3</f>
        <v>55</v>
      </c>
      <c r="L49" s="195">
        <f t="shared" si="16"/>
        <v>110</v>
      </c>
      <c r="M49" s="196">
        <f t="shared" si="17"/>
        <v>181.5</v>
      </c>
      <c r="N49" s="306"/>
      <c r="O49" s="195">
        <v>46</v>
      </c>
      <c r="P49" s="195">
        <v>82</v>
      </c>
      <c r="Q49" s="207">
        <f t="shared" si="18"/>
        <v>60.5</v>
      </c>
      <c r="R49" s="207">
        <f t="shared" si="19"/>
        <v>121</v>
      </c>
      <c r="S49" s="207">
        <f t="shared" si="20"/>
        <v>-39</v>
      </c>
      <c r="T49" s="311">
        <f t="shared" si="21"/>
        <v>-0.25454545454545452</v>
      </c>
      <c r="U49" s="31">
        <f>SUM((O49/31)*90)</f>
        <v>133.54838709677421</v>
      </c>
      <c r="V49" s="31">
        <f t="shared" si="22"/>
        <v>-47.951612903225794</v>
      </c>
      <c r="W49" s="149">
        <f t="shared" si="23"/>
        <v>-0.19061583577712601</v>
      </c>
      <c r="AB49" s="387" t="s">
        <v>82</v>
      </c>
      <c r="AC49" s="381">
        <v>82</v>
      </c>
      <c r="AD49" s="382">
        <v>121</v>
      </c>
      <c r="AE49" s="382">
        <v>-39</v>
      </c>
      <c r="AF49" s="388">
        <v>-0.25454545454545452</v>
      </c>
    </row>
    <row r="50" spans="1:32" ht="15" hidden="1" thickBot="1">
      <c r="A50" s="59" t="s">
        <v>153</v>
      </c>
      <c r="B50" s="69" t="s">
        <v>164</v>
      </c>
      <c r="C50" s="69" t="s">
        <v>176</v>
      </c>
      <c r="D50" s="313" t="s">
        <v>195</v>
      </c>
      <c r="E50" s="194" t="s">
        <v>99</v>
      </c>
      <c r="F50" s="195">
        <v>24</v>
      </c>
      <c r="G50" s="195">
        <v>18</v>
      </c>
      <c r="H50" s="195">
        <v>29</v>
      </c>
      <c r="I50" s="195">
        <v>71</v>
      </c>
      <c r="J50" s="195">
        <f t="shared" si="15"/>
        <v>7.1000000000000005</v>
      </c>
      <c r="K50" s="195">
        <f>SUM(F50+G50+H50)/3</f>
        <v>23.666666666666668</v>
      </c>
      <c r="L50" s="195">
        <f t="shared" si="16"/>
        <v>47.333333333333336</v>
      </c>
      <c r="M50" s="196">
        <f t="shared" si="17"/>
        <v>78.099999999999994</v>
      </c>
      <c r="N50" s="306"/>
      <c r="O50" s="195">
        <v>17</v>
      </c>
      <c r="P50" s="195">
        <v>35</v>
      </c>
      <c r="Q50" s="207">
        <f t="shared" si="18"/>
        <v>26.033333333333331</v>
      </c>
      <c r="R50" s="207">
        <f t="shared" si="19"/>
        <v>52.066666666666663</v>
      </c>
      <c r="S50" s="207">
        <f t="shared" si="20"/>
        <v>-17.066666666666663</v>
      </c>
      <c r="T50" s="311">
        <f t="shared" si="21"/>
        <v>-0.26056338028169018</v>
      </c>
      <c r="U50" s="31">
        <f>SUM((O50/31)*90)</f>
        <v>49.354838709677416</v>
      </c>
      <c r="V50" s="31">
        <f t="shared" si="22"/>
        <v>-28.745161290322578</v>
      </c>
      <c r="W50" s="149">
        <f t="shared" si="23"/>
        <v>-0.30486142662426174</v>
      </c>
      <c r="AB50" s="387" t="s">
        <v>195</v>
      </c>
      <c r="AC50" s="381">
        <v>35</v>
      </c>
      <c r="AD50" s="382">
        <v>52.066666666666663</v>
      </c>
      <c r="AE50" s="382">
        <v>-17.066666666666663</v>
      </c>
      <c r="AF50" s="388">
        <v>-0.26056338028169018</v>
      </c>
    </row>
    <row r="51" spans="1:32" ht="15" hidden="1" thickBot="1">
      <c r="A51" s="59" t="s">
        <v>153</v>
      </c>
      <c r="B51" s="69" t="s">
        <v>164</v>
      </c>
      <c r="C51" s="69" t="s">
        <v>176</v>
      </c>
      <c r="D51" s="313" t="s">
        <v>195</v>
      </c>
      <c r="E51" s="194" t="s">
        <v>100</v>
      </c>
      <c r="F51" s="195">
        <v>7</v>
      </c>
      <c r="G51" s="195">
        <v>6</v>
      </c>
      <c r="H51" s="195">
        <v>2</v>
      </c>
      <c r="I51" s="195">
        <v>15</v>
      </c>
      <c r="J51" s="195">
        <f t="shared" si="15"/>
        <v>1.5</v>
      </c>
      <c r="K51" s="195">
        <f>SUM(F51+G51+H51)/3</f>
        <v>5</v>
      </c>
      <c r="L51" s="195">
        <f t="shared" si="16"/>
        <v>10</v>
      </c>
      <c r="M51" s="196">
        <f t="shared" si="17"/>
        <v>16.5</v>
      </c>
      <c r="N51" s="306"/>
      <c r="O51" s="195">
        <v>3</v>
      </c>
      <c r="P51" s="195">
        <v>7</v>
      </c>
      <c r="Q51" s="207">
        <f t="shared" si="18"/>
        <v>5.5</v>
      </c>
      <c r="R51" s="207">
        <f t="shared" si="19"/>
        <v>11</v>
      </c>
      <c r="S51" s="207">
        <f t="shared" si="20"/>
        <v>-4</v>
      </c>
      <c r="T51" s="311">
        <f t="shared" si="21"/>
        <v>-0.3</v>
      </c>
      <c r="U51" s="31">
        <f>SUM((O51/31)*90)</f>
        <v>8.7096774193548381</v>
      </c>
      <c r="V51" s="31">
        <f t="shared" si="22"/>
        <v>-7.7903225806451619</v>
      </c>
      <c r="W51" s="149">
        <f t="shared" si="23"/>
        <v>-0.41935483870967744</v>
      </c>
      <c r="AB51" s="387" t="s">
        <v>195</v>
      </c>
      <c r="AC51" s="381">
        <v>7</v>
      </c>
      <c r="AD51" s="382">
        <v>11</v>
      </c>
      <c r="AE51" s="382">
        <v>-4</v>
      </c>
      <c r="AF51" s="388">
        <v>-0.3</v>
      </c>
    </row>
    <row r="52" spans="1:32" ht="15" hidden="1" thickBot="1">
      <c r="A52" s="59" t="s">
        <v>153</v>
      </c>
      <c r="B52" s="69" t="s">
        <v>164</v>
      </c>
      <c r="C52" s="69" t="s">
        <v>176</v>
      </c>
      <c r="D52" s="313" t="s">
        <v>196</v>
      </c>
      <c r="E52" s="210" t="s">
        <v>101</v>
      </c>
      <c r="F52" s="195">
        <v>27</v>
      </c>
      <c r="G52" s="195">
        <v>15</v>
      </c>
      <c r="H52" s="195">
        <v>23</v>
      </c>
      <c r="I52" s="195">
        <v>65</v>
      </c>
      <c r="J52" s="195">
        <f t="shared" si="15"/>
        <v>6.5</v>
      </c>
      <c r="K52" s="195">
        <f>SUM(F52+G52+H52)/3</f>
        <v>21.666666666666668</v>
      </c>
      <c r="L52" s="195">
        <f t="shared" si="16"/>
        <v>43.333333333333336</v>
      </c>
      <c r="M52" s="196">
        <f t="shared" si="17"/>
        <v>71.5</v>
      </c>
      <c r="N52" s="306"/>
      <c r="O52" s="195">
        <v>16</v>
      </c>
      <c r="P52" s="195">
        <v>36</v>
      </c>
      <c r="Q52" s="207">
        <f t="shared" si="18"/>
        <v>23.833333333333332</v>
      </c>
      <c r="R52" s="207">
        <f t="shared" si="19"/>
        <v>47.666666666666664</v>
      </c>
      <c r="S52" s="207">
        <f t="shared" si="20"/>
        <v>-11.666666666666664</v>
      </c>
      <c r="T52" s="311">
        <f t="shared" si="21"/>
        <v>-0.16923076923076927</v>
      </c>
      <c r="U52" s="31">
        <f>SUM((O52/31)*90)</f>
        <v>46.451612903225808</v>
      </c>
      <c r="V52" s="31">
        <f t="shared" si="22"/>
        <v>-25.048387096774192</v>
      </c>
      <c r="W52" s="149">
        <f t="shared" si="23"/>
        <v>-0.28535980148883372</v>
      </c>
      <c r="AB52" s="387" t="s">
        <v>196</v>
      </c>
      <c r="AC52" s="381">
        <v>36</v>
      </c>
      <c r="AD52" s="382">
        <v>47.666666666666664</v>
      </c>
      <c r="AE52" s="382">
        <v>-11.666666666666664</v>
      </c>
      <c r="AF52" s="388">
        <v>-0.16923076923076927</v>
      </c>
    </row>
    <row r="53" spans="1:32" ht="15" thickBot="1">
      <c r="A53" s="85" t="s">
        <v>151</v>
      </c>
      <c r="B53" s="86" t="s">
        <v>160</v>
      </c>
      <c r="C53" s="86" t="s">
        <v>177</v>
      </c>
      <c r="D53" s="366" t="s">
        <v>88</v>
      </c>
      <c r="E53" s="357" t="s">
        <v>1</v>
      </c>
      <c r="F53" s="358">
        <f>SUM(F54:F57)</f>
        <v>144</v>
      </c>
      <c r="G53" s="358">
        <f>SUM(G54:G57)</f>
        <v>161</v>
      </c>
      <c r="H53" s="358">
        <f>SUM(H54:H57)</f>
        <v>184</v>
      </c>
      <c r="I53" s="358">
        <f>SUM(I54:I57)</f>
        <v>489</v>
      </c>
      <c r="J53" s="358">
        <f t="shared" si="15"/>
        <v>48.900000000000006</v>
      </c>
      <c r="K53" s="358">
        <f>SUM(K54:K57)</f>
        <v>163</v>
      </c>
      <c r="L53" s="358">
        <f t="shared" si="16"/>
        <v>326</v>
      </c>
      <c r="M53" s="359">
        <f t="shared" si="17"/>
        <v>537.9</v>
      </c>
      <c r="N53" s="306"/>
      <c r="O53" s="358">
        <f>SUM(O54:O57)</f>
        <v>170</v>
      </c>
      <c r="P53" s="358">
        <f>SUM(P54:P57)</f>
        <v>329</v>
      </c>
      <c r="Q53" s="359">
        <f t="shared" si="18"/>
        <v>179.29999999999998</v>
      </c>
      <c r="R53" s="359">
        <f t="shared" si="19"/>
        <v>358.59999999999997</v>
      </c>
      <c r="S53" s="359">
        <f t="shared" si="20"/>
        <v>-29.599999999999966</v>
      </c>
      <c r="T53" s="367">
        <f t="shared" si="21"/>
        <v>9.202453987730062E-3</v>
      </c>
      <c r="U53" s="37">
        <f>SUM(U54:U56)</f>
        <v>464.51612903225805</v>
      </c>
      <c r="V53" s="37">
        <f t="shared" si="22"/>
        <v>-73.383870967741927</v>
      </c>
      <c r="W53" s="150">
        <f t="shared" si="23"/>
        <v>-5.0069265782703376E-2</v>
      </c>
      <c r="AB53" s="387" t="s">
        <v>82</v>
      </c>
      <c r="AC53" s="381">
        <v>130</v>
      </c>
      <c r="AD53" s="382">
        <v>146</v>
      </c>
      <c r="AE53" s="382">
        <v>-16</v>
      </c>
      <c r="AF53" s="388">
        <v>4.2780748663101685E-2</v>
      </c>
    </row>
    <row r="54" spans="1:32" ht="15" hidden="1" thickBot="1">
      <c r="A54" s="55" t="s">
        <v>151</v>
      </c>
      <c r="B54" s="67" t="s">
        <v>160</v>
      </c>
      <c r="C54" s="67" t="s">
        <v>177</v>
      </c>
      <c r="D54" s="312" t="s">
        <v>44</v>
      </c>
      <c r="E54" s="205" t="s">
        <v>45</v>
      </c>
      <c r="F54" s="206">
        <v>25</v>
      </c>
      <c r="G54" s="206">
        <v>34</v>
      </c>
      <c r="H54" s="206">
        <v>46</v>
      </c>
      <c r="I54" s="206">
        <v>105</v>
      </c>
      <c r="J54" s="206">
        <f t="shared" si="15"/>
        <v>10.5</v>
      </c>
      <c r="K54" s="206">
        <f>SUM(F54+G54+H54)/3</f>
        <v>35</v>
      </c>
      <c r="L54" s="206">
        <f t="shared" si="16"/>
        <v>70</v>
      </c>
      <c r="M54" s="207">
        <f t="shared" si="17"/>
        <v>115.5</v>
      </c>
      <c r="N54" s="306"/>
      <c r="O54" s="206">
        <v>43</v>
      </c>
      <c r="P54" s="206">
        <v>72</v>
      </c>
      <c r="Q54" s="207">
        <f t="shared" si="18"/>
        <v>38.5</v>
      </c>
      <c r="R54" s="207">
        <f t="shared" si="19"/>
        <v>77</v>
      </c>
      <c r="S54" s="207">
        <f t="shared" si="20"/>
        <v>-5</v>
      </c>
      <c r="T54" s="311">
        <f t="shared" si="21"/>
        <v>2.8571428571428571E-2</v>
      </c>
      <c r="U54" s="25">
        <f>SUM((O54/31)*90)</f>
        <v>124.83870967741936</v>
      </c>
      <c r="V54" s="25">
        <f t="shared" si="22"/>
        <v>9.3387096774193594</v>
      </c>
      <c r="W54" s="149">
        <f t="shared" si="23"/>
        <v>0.18894009216589866</v>
      </c>
      <c r="AB54" s="387" t="s">
        <v>44</v>
      </c>
      <c r="AC54" s="381">
        <v>72</v>
      </c>
      <c r="AD54" s="382">
        <v>77</v>
      </c>
      <c r="AE54" s="382">
        <v>-5</v>
      </c>
      <c r="AF54" s="388">
        <v>2.8571428571428571E-2</v>
      </c>
    </row>
    <row r="55" spans="1:32" ht="15" hidden="1" thickBot="1">
      <c r="A55" s="55" t="s">
        <v>151</v>
      </c>
      <c r="B55" s="67" t="s">
        <v>160</v>
      </c>
      <c r="C55" s="67" t="s">
        <v>177</v>
      </c>
      <c r="D55" s="312" t="s">
        <v>44</v>
      </c>
      <c r="E55" s="205" t="s">
        <v>46</v>
      </c>
      <c r="F55" s="206">
        <v>47</v>
      </c>
      <c r="G55" s="206">
        <v>74</v>
      </c>
      <c r="H55" s="206">
        <v>61</v>
      </c>
      <c r="I55" s="206">
        <v>182</v>
      </c>
      <c r="J55" s="206">
        <f t="shared" si="15"/>
        <v>18.2</v>
      </c>
      <c r="K55" s="206">
        <f>SUM(F55+G55+H55)/3</f>
        <v>60.666666666666664</v>
      </c>
      <c r="L55" s="206">
        <f t="shared" si="16"/>
        <v>121.33333333333333</v>
      </c>
      <c r="M55" s="207">
        <f t="shared" si="17"/>
        <v>200.2</v>
      </c>
      <c r="N55" s="306"/>
      <c r="O55" s="206">
        <v>59</v>
      </c>
      <c r="P55" s="206">
        <v>119</v>
      </c>
      <c r="Q55" s="207">
        <f t="shared" si="18"/>
        <v>66.733333333333334</v>
      </c>
      <c r="R55" s="207">
        <f t="shared" si="19"/>
        <v>133.46666666666667</v>
      </c>
      <c r="S55" s="207">
        <f t="shared" si="20"/>
        <v>-14.466666666666669</v>
      </c>
      <c r="T55" s="311">
        <f t="shared" si="21"/>
        <v>-1.9230769230769194E-2</v>
      </c>
      <c r="U55" s="25">
        <f>SUM((O55/31)*90)</f>
        <v>171.29032258064518</v>
      </c>
      <c r="V55" s="25">
        <f t="shared" si="22"/>
        <v>-28.909677419354807</v>
      </c>
      <c r="W55" s="149">
        <f t="shared" si="23"/>
        <v>-5.8844381425026474E-2</v>
      </c>
      <c r="AB55" s="387" t="s">
        <v>44</v>
      </c>
      <c r="AC55" s="381">
        <v>119</v>
      </c>
      <c r="AD55" s="382">
        <v>133.46666666666667</v>
      </c>
      <c r="AE55" s="382">
        <v>-14.466666666666669</v>
      </c>
      <c r="AF55" s="388">
        <v>-1.9230769230769194E-2</v>
      </c>
    </row>
    <row r="56" spans="1:32" ht="15" hidden="1" thickBot="1">
      <c r="A56" s="56" t="s">
        <v>151</v>
      </c>
      <c r="B56" s="68" t="s">
        <v>160</v>
      </c>
      <c r="C56" s="68" t="s">
        <v>177</v>
      </c>
      <c r="D56" s="312" t="s">
        <v>44</v>
      </c>
      <c r="E56" s="209" t="s">
        <v>203</v>
      </c>
      <c r="F56" s="206">
        <v>58</v>
      </c>
      <c r="G56" s="206">
        <v>42</v>
      </c>
      <c r="H56" s="206">
        <v>59</v>
      </c>
      <c r="I56" s="206">
        <v>159</v>
      </c>
      <c r="J56" s="206">
        <f t="shared" si="15"/>
        <v>15.9</v>
      </c>
      <c r="K56" s="206">
        <f>SUM(F56+G56+H56)/3</f>
        <v>53</v>
      </c>
      <c r="L56" s="206">
        <f t="shared" si="16"/>
        <v>106</v>
      </c>
      <c r="M56" s="207">
        <f t="shared" si="17"/>
        <v>174.9</v>
      </c>
      <c r="N56" s="306"/>
      <c r="O56" s="206">
        <v>58</v>
      </c>
      <c r="P56" s="206">
        <v>107</v>
      </c>
      <c r="Q56" s="207">
        <f t="shared" si="18"/>
        <v>58.300000000000004</v>
      </c>
      <c r="R56" s="207">
        <f t="shared" si="19"/>
        <v>116.60000000000001</v>
      </c>
      <c r="S56" s="207">
        <f t="shared" si="20"/>
        <v>-9.6000000000000085</v>
      </c>
      <c r="T56" s="311">
        <f t="shared" si="21"/>
        <v>9.433962264150943E-3</v>
      </c>
      <c r="U56" s="25">
        <f>SUM((O56/31)*90)</f>
        <v>168.38709677419354</v>
      </c>
      <c r="V56" s="25">
        <f t="shared" si="22"/>
        <v>-6.5129032258064683</v>
      </c>
      <c r="W56" s="149">
        <f t="shared" si="23"/>
        <v>5.9038344491783253E-2</v>
      </c>
      <c r="AB56" s="387" t="s">
        <v>44</v>
      </c>
      <c r="AC56" s="381">
        <v>107</v>
      </c>
      <c r="AD56" s="382">
        <v>116.60000000000001</v>
      </c>
      <c r="AE56" s="382">
        <v>-9.6000000000000085</v>
      </c>
      <c r="AF56" s="388">
        <v>9.433962264150943E-3</v>
      </c>
    </row>
    <row r="57" spans="1:32" ht="15" thickBot="1">
      <c r="A57" s="85" t="s">
        <v>152</v>
      </c>
      <c r="B57" s="86" t="s">
        <v>158</v>
      </c>
      <c r="C57" s="86" t="s">
        <v>171</v>
      </c>
      <c r="D57" s="366" t="s">
        <v>44</v>
      </c>
      <c r="E57" s="357" t="s">
        <v>1</v>
      </c>
      <c r="F57" s="358">
        <f t="shared" ref="F57:K57" si="26">SUM(F58:F60)</f>
        <v>14</v>
      </c>
      <c r="G57" s="358">
        <f t="shared" si="26"/>
        <v>11</v>
      </c>
      <c r="H57" s="358">
        <f t="shared" si="26"/>
        <v>18</v>
      </c>
      <c r="I57" s="358">
        <f t="shared" si="26"/>
        <v>43</v>
      </c>
      <c r="J57" s="358">
        <f t="shared" si="26"/>
        <v>4.3000000000000007</v>
      </c>
      <c r="K57" s="358">
        <f t="shared" si="26"/>
        <v>14.333333333333334</v>
      </c>
      <c r="L57" s="358">
        <f t="shared" si="16"/>
        <v>28.666666666666668</v>
      </c>
      <c r="M57" s="358">
        <f>SUM(M58:M60)</f>
        <v>47.300000000000004</v>
      </c>
      <c r="N57" s="360"/>
      <c r="O57" s="358">
        <f>SUM(O58:O60)</f>
        <v>10</v>
      </c>
      <c r="P57" s="358">
        <f>SUM(P58:P60)</f>
        <v>31</v>
      </c>
      <c r="Q57" s="359">
        <f t="shared" si="18"/>
        <v>15.766666666666667</v>
      </c>
      <c r="R57" s="359">
        <f t="shared" si="19"/>
        <v>31.533333333333335</v>
      </c>
      <c r="S57" s="359">
        <f t="shared" si="20"/>
        <v>-0.53333333333333499</v>
      </c>
      <c r="T57" s="367">
        <f t="shared" si="21"/>
        <v>8.1395348837209253E-2</v>
      </c>
      <c r="U57" s="37">
        <f>SUM(U58:U60)</f>
        <v>29.032258064516128</v>
      </c>
      <c r="V57" s="37">
        <f t="shared" si="22"/>
        <v>-18.267741935483876</v>
      </c>
      <c r="W57" s="150">
        <f t="shared" si="23"/>
        <v>-0.32483120780195052</v>
      </c>
      <c r="AB57" s="387" t="s">
        <v>125</v>
      </c>
      <c r="AC57" s="381">
        <v>236</v>
      </c>
      <c r="AD57" s="382">
        <v>250.79999999999998</v>
      </c>
      <c r="AE57" s="382">
        <v>-14.799999999999983</v>
      </c>
      <c r="AF57" s="388">
        <v>3.5087719298245612E-2</v>
      </c>
    </row>
    <row r="58" spans="1:32" ht="15" hidden="1" thickBot="1">
      <c r="A58" s="60" t="s">
        <v>152</v>
      </c>
      <c r="B58" s="70" t="s">
        <v>158</v>
      </c>
      <c r="C58" s="70" t="s">
        <v>171</v>
      </c>
      <c r="D58" s="310" t="s">
        <v>56</v>
      </c>
      <c r="E58" s="200" t="s">
        <v>57</v>
      </c>
      <c r="F58" s="201">
        <v>11</v>
      </c>
      <c r="G58" s="201">
        <v>8</v>
      </c>
      <c r="H58" s="201">
        <v>12</v>
      </c>
      <c r="I58" s="201">
        <v>31</v>
      </c>
      <c r="J58" s="201">
        <f t="shared" ref="J58:J89" si="27">SUM(I58*0.1)</f>
        <v>3.1</v>
      </c>
      <c r="K58" s="201">
        <f>SUM(F58+G58+H58)/3</f>
        <v>10.333333333333334</v>
      </c>
      <c r="L58" s="201">
        <f t="shared" si="16"/>
        <v>20.666666666666668</v>
      </c>
      <c r="M58" s="202">
        <f t="shared" ref="M58:M89" si="28">SUM(I58+J58)</f>
        <v>34.1</v>
      </c>
      <c r="N58" s="306"/>
      <c r="O58" s="201">
        <v>4</v>
      </c>
      <c r="P58" s="201">
        <v>13</v>
      </c>
      <c r="Q58" s="207">
        <f t="shared" si="18"/>
        <v>11.366666666666667</v>
      </c>
      <c r="R58" s="207">
        <f t="shared" si="19"/>
        <v>22.733333333333334</v>
      </c>
      <c r="S58" s="207">
        <f t="shared" si="20"/>
        <v>-9.7333333333333343</v>
      </c>
      <c r="T58" s="311">
        <f t="shared" si="21"/>
        <v>-0.37096774193548393</v>
      </c>
      <c r="U58" s="33">
        <f>SUM((O58/31)*90)</f>
        <v>11.612903225806452</v>
      </c>
      <c r="V58" s="33">
        <f t="shared" si="22"/>
        <v>-22.487096774193549</v>
      </c>
      <c r="W58" s="149">
        <f t="shared" si="23"/>
        <v>-0.62539021852237253</v>
      </c>
      <c r="AB58" s="387" t="s">
        <v>56</v>
      </c>
      <c r="AC58" s="381">
        <v>13</v>
      </c>
      <c r="AD58" s="382">
        <v>22.733333333333334</v>
      </c>
      <c r="AE58" s="382">
        <v>-9.7333333333333343</v>
      </c>
      <c r="AF58" s="388">
        <v>-0.37096774193548393</v>
      </c>
    </row>
    <row r="59" spans="1:32" ht="15" hidden="1" thickBot="1">
      <c r="A59" s="60" t="s">
        <v>152</v>
      </c>
      <c r="B59" s="70" t="s">
        <v>158</v>
      </c>
      <c r="C59" s="70" t="s">
        <v>171</v>
      </c>
      <c r="D59" s="310" t="s">
        <v>56</v>
      </c>
      <c r="E59" s="200" t="s">
        <v>58</v>
      </c>
      <c r="F59" s="201"/>
      <c r="G59" s="201"/>
      <c r="H59" s="201">
        <v>1</v>
      </c>
      <c r="I59" s="201">
        <v>1</v>
      </c>
      <c r="J59" s="201">
        <f t="shared" si="27"/>
        <v>0.1</v>
      </c>
      <c r="K59" s="201">
        <f>SUM(F59+G59+H59)/3</f>
        <v>0.33333333333333331</v>
      </c>
      <c r="L59" s="201">
        <f t="shared" si="16"/>
        <v>0.66666666666666663</v>
      </c>
      <c r="M59" s="202">
        <f t="shared" si="28"/>
        <v>1.1000000000000001</v>
      </c>
      <c r="N59" s="306"/>
      <c r="O59" s="201">
        <v>4</v>
      </c>
      <c r="P59" s="201">
        <v>11</v>
      </c>
      <c r="Q59" s="207">
        <f t="shared" si="18"/>
        <v>0.3666666666666667</v>
      </c>
      <c r="R59" s="207">
        <f t="shared" si="19"/>
        <v>0.73333333333333339</v>
      </c>
      <c r="S59" s="207">
        <f t="shared" si="20"/>
        <v>10.266666666666666</v>
      </c>
      <c r="T59" s="311">
        <f t="shared" si="21"/>
        <v>15.500000000000002</v>
      </c>
      <c r="U59" s="33">
        <f>SUM((O59/31)*90)</f>
        <v>11.612903225806452</v>
      </c>
      <c r="V59" s="33">
        <f t="shared" si="22"/>
        <v>10.512903225806452</v>
      </c>
      <c r="W59" s="149">
        <f t="shared" si="23"/>
        <v>10.612903225806452</v>
      </c>
      <c r="AB59" s="387" t="s">
        <v>56</v>
      </c>
      <c r="AC59" s="381">
        <v>11</v>
      </c>
      <c r="AD59" s="382">
        <v>0.73333333333333339</v>
      </c>
      <c r="AE59" s="382">
        <v>10.266666666666666</v>
      </c>
      <c r="AF59" s="388">
        <v>15.500000000000002</v>
      </c>
    </row>
    <row r="60" spans="1:32" ht="15" hidden="1" thickBot="1">
      <c r="A60" s="60" t="s">
        <v>152</v>
      </c>
      <c r="B60" s="70" t="s">
        <v>158</v>
      </c>
      <c r="C60" s="70" t="s">
        <v>171</v>
      </c>
      <c r="D60" s="310" t="s">
        <v>56</v>
      </c>
      <c r="E60" s="200" t="s">
        <v>59</v>
      </c>
      <c r="F60" s="201">
        <v>3</v>
      </c>
      <c r="G60" s="201">
        <v>3</v>
      </c>
      <c r="H60" s="201">
        <v>5</v>
      </c>
      <c r="I60" s="201">
        <v>11</v>
      </c>
      <c r="J60" s="201">
        <f t="shared" si="27"/>
        <v>1.1000000000000001</v>
      </c>
      <c r="K60" s="201">
        <f>SUM(F60+G60+H60)/3</f>
        <v>3.6666666666666665</v>
      </c>
      <c r="L60" s="201">
        <f t="shared" si="16"/>
        <v>7.333333333333333</v>
      </c>
      <c r="M60" s="202">
        <f t="shared" si="28"/>
        <v>12.1</v>
      </c>
      <c r="N60" s="306"/>
      <c r="O60" s="201">
        <v>2</v>
      </c>
      <c r="P60" s="201">
        <v>7</v>
      </c>
      <c r="Q60" s="207">
        <f t="shared" si="18"/>
        <v>4.0333333333333332</v>
      </c>
      <c r="R60" s="207">
        <f t="shared" si="19"/>
        <v>8.0666666666666664</v>
      </c>
      <c r="S60" s="207">
        <f t="shared" si="20"/>
        <v>-1.0666666666666664</v>
      </c>
      <c r="T60" s="311">
        <f t="shared" si="21"/>
        <v>-4.5454545454545414E-2</v>
      </c>
      <c r="U60" s="33">
        <f>SUM((O60/31)*90)</f>
        <v>5.806451612903226</v>
      </c>
      <c r="V60" s="33">
        <f t="shared" si="22"/>
        <v>-6.2935483870967737</v>
      </c>
      <c r="W60" s="149">
        <f t="shared" si="23"/>
        <v>-0.47214076246334308</v>
      </c>
      <c r="AB60" s="387" t="s">
        <v>56</v>
      </c>
      <c r="AC60" s="381">
        <v>7</v>
      </c>
      <c r="AD60" s="382">
        <v>8.0666666666666664</v>
      </c>
      <c r="AE60" s="382">
        <v>-1.0666666666666664</v>
      </c>
      <c r="AF60" s="388">
        <v>-4.5454545454545414E-2</v>
      </c>
    </row>
    <row r="61" spans="1:32" ht="15" thickBot="1">
      <c r="A61" s="85" t="s">
        <v>151</v>
      </c>
      <c r="B61" s="86" t="s">
        <v>162</v>
      </c>
      <c r="C61" s="86" t="s">
        <v>178</v>
      </c>
      <c r="D61" s="366" t="s">
        <v>136</v>
      </c>
      <c r="E61" s="357" t="s">
        <v>1</v>
      </c>
      <c r="F61" s="358">
        <f>SUM(F62:F68)</f>
        <v>154</v>
      </c>
      <c r="G61" s="358">
        <f>SUM(G62:G68)</f>
        <v>159</v>
      </c>
      <c r="H61" s="358">
        <f>SUM(H62:H68)</f>
        <v>185</v>
      </c>
      <c r="I61" s="358">
        <f>SUM(I62:I68)</f>
        <v>498</v>
      </c>
      <c r="J61" s="358">
        <f t="shared" si="27"/>
        <v>49.800000000000004</v>
      </c>
      <c r="K61" s="358">
        <f>SUM(K62:K68)</f>
        <v>166</v>
      </c>
      <c r="L61" s="358">
        <f t="shared" si="16"/>
        <v>332</v>
      </c>
      <c r="M61" s="359">
        <f t="shared" si="28"/>
        <v>547.79999999999995</v>
      </c>
      <c r="N61" s="306"/>
      <c r="O61" s="358">
        <f>SUM(O62:O68)</f>
        <v>181</v>
      </c>
      <c r="P61" s="358">
        <f>SUM(P62:P68)</f>
        <v>315</v>
      </c>
      <c r="Q61" s="359">
        <f t="shared" si="18"/>
        <v>182.6</v>
      </c>
      <c r="R61" s="359">
        <f t="shared" si="19"/>
        <v>365.2</v>
      </c>
      <c r="S61" s="359">
        <f t="shared" si="20"/>
        <v>-50.199999999999989</v>
      </c>
      <c r="T61" s="367">
        <f t="shared" si="21"/>
        <v>-5.1204819277108432E-2</v>
      </c>
      <c r="U61" s="37">
        <f>SUM(U62:U68)</f>
        <v>525.48387096774195</v>
      </c>
      <c r="V61" s="37">
        <f t="shared" si="22"/>
        <v>-22.316129032258004</v>
      </c>
      <c r="W61" s="150">
        <f t="shared" si="23"/>
        <v>5.5188495919160543E-2</v>
      </c>
      <c r="AB61" s="387" t="s">
        <v>88</v>
      </c>
      <c r="AC61" s="381">
        <v>329</v>
      </c>
      <c r="AD61" s="382">
        <v>358.59999999999997</v>
      </c>
      <c r="AE61" s="382">
        <v>-29.599999999999966</v>
      </c>
      <c r="AF61" s="388">
        <v>9.202453987730062E-3</v>
      </c>
    </row>
    <row r="62" spans="1:32" ht="15" hidden="1" thickBot="1">
      <c r="A62" s="55" t="s">
        <v>151</v>
      </c>
      <c r="B62" s="67" t="s">
        <v>162</v>
      </c>
      <c r="C62" s="67" t="s">
        <v>178</v>
      </c>
      <c r="D62" s="312" t="s">
        <v>62</v>
      </c>
      <c r="E62" s="205" t="s">
        <v>63</v>
      </c>
      <c r="F62" s="206">
        <v>17</v>
      </c>
      <c r="G62" s="206">
        <v>21</v>
      </c>
      <c r="H62" s="206">
        <v>19</v>
      </c>
      <c r="I62" s="206">
        <v>57</v>
      </c>
      <c r="J62" s="206">
        <f t="shared" si="27"/>
        <v>5.7</v>
      </c>
      <c r="K62" s="206">
        <f t="shared" ref="K62:K68" si="29">SUM(F62+G62+H62)/3</f>
        <v>19</v>
      </c>
      <c r="L62" s="206">
        <f t="shared" si="16"/>
        <v>38</v>
      </c>
      <c r="M62" s="207">
        <f t="shared" si="28"/>
        <v>62.7</v>
      </c>
      <c r="N62" s="306"/>
      <c r="O62" s="206">
        <v>22</v>
      </c>
      <c r="P62" s="206">
        <v>39</v>
      </c>
      <c r="Q62" s="207">
        <f t="shared" si="18"/>
        <v>20.900000000000002</v>
      </c>
      <c r="R62" s="207">
        <f t="shared" si="19"/>
        <v>41.800000000000004</v>
      </c>
      <c r="S62" s="207">
        <f t="shared" si="20"/>
        <v>-2.8000000000000043</v>
      </c>
      <c r="T62" s="311">
        <f t="shared" si="21"/>
        <v>2.6315789473684209E-2</v>
      </c>
      <c r="U62" s="25">
        <f t="shared" ref="U62:U68" si="30">SUM((O62/31)*90)</f>
        <v>63.870967741935488</v>
      </c>
      <c r="V62" s="25">
        <f t="shared" si="22"/>
        <v>1.1709677419354847</v>
      </c>
      <c r="W62" s="149">
        <f t="shared" si="23"/>
        <v>0.12054329371816645</v>
      </c>
      <c r="AB62" s="387" t="s">
        <v>62</v>
      </c>
      <c r="AC62" s="381">
        <v>39</v>
      </c>
      <c r="AD62" s="382">
        <v>41.800000000000004</v>
      </c>
      <c r="AE62" s="382">
        <v>-2.8000000000000043</v>
      </c>
      <c r="AF62" s="388">
        <v>2.6315789473684209E-2</v>
      </c>
    </row>
    <row r="63" spans="1:32" ht="15" hidden="1" thickBot="1">
      <c r="A63" s="55" t="s">
        <v>151</v>
      </c>
      <c r="B63" s="67" t="s">
        <v>162</v>
      </c>
      <c r="C63" s="67" t="s">
        <v>178</v>
      </c>
      <c r="D63" s="312" t="s">
        <v>62</v>
      </c>
      <c r="E63" s="205" t="s">
        <v>64</v>
      </c>
      <c r="F63" s="206">
        <v>19</v>
      </c>
      <c r="G63" s="206">
        <v>12</v>
      </c>
      <c r="H63" s="206">
        <v>20</v>
      </c>
      <c r="I63" s="206">
        <v>51</v>
      </c>
      <c r="J63" s="206">
        <f t="shared" si="27"/>
        <v>5.1000000000000005</v>
      </c>
      <c r="K63" s="206">
        <f t="shared" si="29"/>
        <v>17</v>
      </c>
      <c r="L63" s="206">
        <f t="shared" si="16"/>
        <v>34</v>
      </c>
      <c r="M63" s="207">
        <f t="shared" si="28"/>
        <v>56.1</v>
      </c>
      <c r="N63" s="306"/>
      <c r="O63" s="206">
        <v>18</v>
      </c>
      <c r="P63" s="206">
        <v>35</v>
      </c>
      <c r="Q63" s="207">
        <f t="shared" si="18"/>
        <v>18.7</v>
      </c>
      <c r="R63" s="207">
        <f t="shared" si="19"/>
        <v>37.4</v>
      </c>
      <c r="S63" s="207">
        <f t="shared" si="20"/>
        <v>-2.3999999999999986</v>
      </c>
      <c r="T63" s="311">
        <f t="shared" si="21"/>
        <v>2.9411764705882353E-2</v>
      </c>
      <c r="U63" s="25">
        <f t="shared" si="30"/>
        <v>52.258064516129039</v>
      </c>
      <c r="V63" s="25">
        <f t="shared" si="22"/>
        <v>-3.8419354838709623</v>
      </c>
      <c r="W63" s="149">
        <f t="shared" si="23"/>
        <v>2.4667931688804687E-2</v>
      </c>
      <c r="AB63" s="387" t="s">
        <v>62</v>
      </c>
      <c r="AC63" s="381">
        <v>35</v>
      </c>
      <c r="AD63" s="382">
        <v>37.4</v>
      </c>
      <c r="AE63" s="382">
        <v>-2.3999999999999986</v>
      </c>
      <c r="AF63" s="388">
        <v>2.9411764705882353E-2</v>
      </c>
    </row>
    <row r="64" spans="1:32" ht="15" hidden="1" thickBot="1">
      <c r="A64" s="55" t="s">
        <v>151</v>
      </c>
      <c r="B64" s="67" t="s">
        <v>162</v>
      </c>
      <c r="C64" s="67" t="s">
        <v>178</v>
      </c>
      <c r="D64" s="312" t="s">
        <v>62</v>
      </c>
      <c r="E64" s="205" t="s">
        <v>65</v>
      </c>
      <c r="F64" s="206">
        <v>34</v>
      </c>
      <c r="G64" s="206">
        <v>28</v>
      </c>
      <c r="H64" s="206">
        <v>42</v>
      </c>
      <c r="I64" s="206">
        <v>104</v>
      </c>
      <c r="J64" s="206">
        <f t="shared" si="27"/>
        <v>10.4</v>
      </c>
      <c r="K64" s="206">
        <f t="shared" si="29"/>
        <v>34.666666666666664</v>
      </c>
      <c r="L64" s="206">
        <f t="shared" si="16"/>
        <v>69.333333333333329</v>
      </c>
      <c r="M64" s="207">
        <f t="shared" si="28"/>
        <v>114.4</v>
      </c>
      <c r="N64" s="306"/>
      <c r="O64" s="206">
        <v>43</v>
      </c>
      <c r="P64" s="206">
        <v>63</v>
      </c>
      <c r="Q64" s="207">
        <f t="shared" si="18"/>
        <v>38.133333333333333</v>
      </c>
      <c r="R64" s="207">
        <f t="shared" si="19"/>
        <v>76.266666666666666</v>
      </c>
      <c r="S64" s="207">
        <f t="shared" si="20"/>
        <v>-13.266666666666666</v>
      </c>
      <c r="T64" s="311">
        <f t="shared" si="21"/>
        <v>-9.1346153846153785E-2</v>
      </c>
      <c r="U64" s="25">
        <f t="shared" si="30"/>
        <v>124.83870967741936</v>
      </c>
      <c r="V64" s="25">
        <f t="shared" si="22"/>
        <v>10.438709677419354</v>
      </c>
      <c r="W64" s="149">
        <f t="shared" si="23"/>
        <v>0.2003722084367246</v>
      </c>
      <c r="AB64" s="387" t="s">
        <v>62</v>
      </c>
      <c r="AC64" s="381">
        <v>63</v>
      </c>
      <c r="AD64" s="382">
        <v>76.266666666666666</v>
      </c>
      <c r="AE64" s="382">
        <v>-13.266666666666666</v>
      </c>
      <c r="AF64" s="388">
        <v>-9.1346153846153785E-2</v>
      </c>
    </row>
    <row r="65" spans="1:32" ht="15" hidden="1" thickBot="1">
      <c r="A65" s="55" t="s">
        <v>151</v>
      </c>
      <c r="B65" s="67" t="s">
        <v>162</v>
      </c>
      <c r="C65" s="67" t="s">
        <v>178</v>
      </c>
      <c r="D65" s="312" t="s">
        <v>62</v>
      </c>
      <c r="E65" s="205" t="s">
        <v>66</v>
      </c>
      <c r="F65" s="206">
        <v>60</v>
      </c>
      <c r="G65" s="206">
        <v>69</v>
      </c>
      <c r="H65" s="206">
        <v>80</v>
      </c>
      <c r="I65" s="206">
        <v>209</v>
      </c>
      <c r="J65" s="206">
        <f t="shared" si="27"/>
        <v>20.900000000000002</v>
      </c>
      <c r="K65" s="206">
        <f t="shared" si="29"/>
        <v>69.666666666666671</v>
      </c>
      <c r="L65" s="206">
        <f t="shared" si="16"/>
        <v>139.33333333333334</v>
      </c>
      <c r="M65" s="207">
        <f t="shared" si="28"/>
        <v>229.9</v>
      </c>
      <c r="N65" s="306"/>
      <c r="O65" s="206">
        <v>66</v>
      </c>
      <c r="P65" s="206">
        <v>121</v>
      </c>
      <c r="Q65" s="207">
        <f t="shared" si="18"/>
        <v>76.63333333333334</v>
      </c>
      <c r="R65" s="207">
        <f t="shared" si="19"/>
        <v>153.26666666666668</v>
      </c>
      <c r="S65" s="207">
        <f t="shared" si="20"/>
        <v>-32.26666666666668</v>
      </c>
      <c r="T65" s="311">
        <f t="shared" si="21"/>
        <v>-0.1315789473684211</v>
      </c>
      <c r="U65" s="25">
        <f t="shared" si="30"/>
        <v>191.61290322580643</v>
      </c>
      <c r="V65" s="25">
        <f t="shared" si="22"/>
        <v>-38.287096774193571</v>
      </c>
      <c r="W65" s="149">
        <f t="shared" si="23"/>
        <v>-8.3191850594227582E-2</v>
      </c>
      <c r="AB65" s="387" t="s">
        <v>62</v>
      </c>
      <c r="AC65" s="381">
        <v>121</v>
      </c>
      <c r="AD65" s="382">
        <v>153.26666666666668</v>
      </c>
      <c r="AE65" s="382">
        <v>-32.26666666666668</v>
      </c>
      <c r="AF65" s="388">
        <v>-0.1315789473684211</v>
      </c>
    </row>
    <row r="66" spans="1:32" ht="15" hidden="1" thickBot="1">
      <c r="A66" s="55" t="s">
        <v>151</v>
      </c>
      <c r="B66" s="67" t="s">
        <v>162</v>
      </c>
      <c r="C66" s="67" t="s">
        <v>178</v>
      </c>
      <c r="D66" s="312" t="s">
        <v>62</v>
      </c>
      <c r="E66" s="205" t="s">
        <v>67</v>
      </c>
      <c r="F66" s="206">
        <v>9</v>
      </c>
      <c r="G66" s="206">
        <v>13</v>
      </c>
      <c r="H66" s="206">
        <v>15</v>
      </c>
      <c r="I66" s="206">
        <v>37</v>
      </c>
      <c r="J66" s="206">
        <f t="shared" si="27"/>
        <v>3.7</v>
      </c>
      <c r="K66" s="206">
        <f t="shared" si="29"/>
        <v>12.333333333333334</v>
      </c>
      <c r="L66" s="206">
        <f t="shared" si="16"/>
        <v>24.666666666666668</v>
      </c>
      <c r="M66" s="207">
        <f t="shared" si="28"/>
        <v>40.700000000000003</v>
      </c>
      <c r="N66" s="306"/>
      <c r="O66" s="206">
        <v>15</v>
      </c>
      <c r="P66" s="206">
        <v>25</v>
      </c>
      <c r="Q66" s="207">
        <f t="shared" si="18"/>
        <v>13.566666666666668</v>
      </c>
      <c r="R66" s="207">
        <f t="shared" si="19"/>
        <v>27.133333333333336</v>
      </c>
      <c r="S66" s="207">
        <f t="shared" si="20"/>
        <v>-2.1333333333333364</v>
      </c>
      <c r="T66" s="311">
        <f t="shared" si="21"/>
        <v>1.3513513513513466E-2</v>
      </c>
      <c r="U66" s="25">
        <f t="shared" si="30"/>
        <v>43.548387096774192</v>
      </c>
      <c r="V66" s="25">
        <f t="shared" si="22"/>
        <v>2.8483870967741893</v>
      </c>
      <c r="W66" s="149">
        <f t="shared" si="23"/>
        <v>0.17698343504795114</v>
      </c>
      <c r="AB66" s="387" t="s">
        <v>62</v>
      </c>
      <c r="AC66" s="381">
        <v>25</v>
      </c>
      <c r="AD66" s="382">
        <v>27.133333333333336</v>
      </c>
      <c r="AE66" s="382">
        <v>-2.1333333333333364</v>
      </c>
      <c r="AF66" s="388">
        <v>1.3513513513513466E-2</v>
      </c>
    </row>
    <row r="67" spans="1:32" ht="15" hidden="1" thickBot="1">
      <c r="A67" s="55" t="s">
        <v>151</v>
      </c>
      <c r="B67" s="67" t="s">
        <v>162</v>
      </c>
      <c r="C67" s="67" t="s">
        <v>178</v>
      </c>
      <c r="D67" s="312" t="s">
        <v>62</v>
      </c>
      <c r="E67" s="205" t="s">
        <v>68</v>
      </c>
      <c r="F67" s="206">
        <v>7</v>
      </c>
      <c r="G67" s="206">
        <v>9</v>
      </c>
      <c r="H67" s="206">
        <v>8</v>
      </c>
      <c r="I67" s="206">
        <v>24</v>
      </c>
      <c r="J67" s="206">
        <f t="shared" si="27"/>
        <v>2.4000000000000004</v>
      </c>
      <c r="K67" s="206">
        <f t="shared" si="29"/>
        <v>8</v>
      </c>
      <c r="L67" s="206">
        <f t="shared" si="16"/>
        <v>16</v>
      </c>
      <c r="M67" s="207">
        <f t="shared" si="28"/>
        <v>26.4</v>
      </c>
      <c r="N67" s="306"/>
      <c r="O67" s="206">
        <v>13</v>
      </c>
      <c r="P67" s="206">
        <v>21</v>
      </c>
      <c r="Q67" s="207">
        <f t="shared" si="18"/>
        <v>8.7999999999999989</v>
      </c>
      <c r="R67" s="207">
        <f t="shared" si="19"/>
        <v>17.599999999999998</v>
      </c>
      <c r="S67" s="207">
        <f t="shared" si="20"/>
        <v>3.4000000000000021</v>
      </c>
      <c r="T67" s="311">
        <f t="shared" si="21"/>
        <v>0.3125</v>
      </c>
      <c r="U67" s="25">
        <f t="shared" si="30"/>
        <v>37.741935483870968</v>
      </c>
      <c r="V67" s="25">
        <f t="shared" si="22"/>
        <v>11.341935483870969</v>
      </c>
      <c r="W67" s="149">
        <f t="shared" si="23"/>
        <v>0.57258064516129037</v>
      </c>
      <c r="AB67" s="387" t="s">
        <v>62</v>
      </c>
      <c r="AC67" s="381">
        <v>21</v>
      </c>
      <c r="AD67" s="382">
        <v>17.599999999999998</v>
      </c>
      <c r="AE67" s="382">
        <v>3.4000000000000021</v>
      </c>
      <c r="AF67" s="388">
        <v>0.3125</v>
      </c>
    </row>
    <row r="68" spans="1:32" ht="15" hidden="1" thickBot="1">
      <c r="A68" s="55" t="s">
        <v>151</v>
      </c>
      <c r="B68" s="67" t="s">
        <v>162</v>
      </c>
      <c r="C68" s="67" t="s">
        <v>178</v>
      </c>
      <c r="D68" s="312" t="s">
        <v>62</v>
      </c>
      <c r="E68" s="205" t="s">
        <v>69</v>
      </c>
      <c r="F68" s="206">
        <v>8</v>
      </c>
      <c r="G68" s="206">
        <v>7</v>
      </c>
      <c r="H68" s="206">
        <v>1</v>
      </c>
      <c r="I68" s="206">
        <v>16</v>
      </c>
      <c r="J68" s="206">
        <f t="shared" si="27"/>
        <v>1.6</v>
      </c>
      <c r="K68" s="206">
        <f t="shared" si="29"/>
        <v>5.333333333333333</v>
      </c>
      <c r="L68" s="206">
        <f t="shared" si="16"/>
        <v>10.666666666666666</v>
      </c>
      <c r="M68" s="207">
        <f t="shared" si="28"/>
        <v>17.600000000000001</v>
      </c>
      <c r="N68" s="306"/>
      <c r="O68" s="206">
        <v>4</v>
      </c>
      <c r="P68" s="206">
        <v>11</v>
      </c>
      <c r="Q68" s="207">
        <f t="shared" si="18"/>
        <v>5.8666666666666671</v>
      </c>
      <c r="R68" s="207">
        <f t="shared" si="19"/>
        <v>11.733333333333334</v>
      </c>
      <c r="S68" s="207">
        <f t="shared" si="20"/>
        <v>-0.73333333333333428</v>
      </c>
      <c r="T68" s="311">
        <f t="shared" si="21"/>
        <v>3.1250000000000056E-2</v>
      </c>
      <c r="U68" s="25">
        <f t="shared" si="30"/>
        <v>11.612903225806452</v>
      </c>
      <c r="V68" s="25">
        <f t="shared" si="22"/>
        <v>-5.9870967741935495</v>
      </c>
      <c r="W68" s="149">
        <f t="shared" si="23"/>
        <v>-0.27419354838709675</v>
      </c>
      <c r="AB68" s="387" t="s">
        <v>62</v>
      </c>
      <c r="AC68" s="381">
        <v>11</v>
      </c>
      <c r="AD68" s="382">
        <v>11.733333333333334</v>
      </c>
      <c r="AE68" s="382">
        <v>-0.73333333333333428</v>
      </c>
      <c r="AF68" s="388">
        <v>3.1250000000000056E-2</v>
      </c>
    </row>
    <row r="69" spans="1:32" ht="15" thickBot="1">
      <c r="A69" s="92" t="s">
        <v>151</v>
      </c>
      <c r="B69" s="93" t="s">
        <v>161</v>
      </c>
      <c r="C69" s="93" t="s">
        <v>179</v>
      </c>
      <c r="D69" s="366" t="s">
        <v>32</v>
      </c>
      <c r="E69" s="357" t="s">
        <v>1</v>
      </c>
      <c r="F69" s="358">
        <f>SUM(F70:F73)</f>
        <v>81</v>
      </c>
      <c r="G69" s="358">
        <f>SUM(G70:G73)</f>
        <v>57</v>
      </c>
      <c r="H69" s="358">
        <f>SUM(H70:H73)</f>
        <v>73</v>
      </c>
      <c r="I69" s="358">
        <f>SUM(I70:I73)</f>
        <v>211</v>
      </c>
      <c r="J69" s="358">
        <f t="shared" si="27"/>
        <v>21.1</v>
      </c>
      <c r="K69" s="358">
        <f>SUM(K70:K73)</f>
        <v>70.333333333333343</v>
      </c>
      <c r="L69" s="358">
        <f t="shared" ref="L69:L100" si="31">K69*2</f>
        <v>140.66666666666669</v>
      </c>
      <c r="M69" s="359">
        <f t="shared" si="28"/>
        <v>232.1</v>
      </c>
      <c r="N69" s="306"/>
      <c r="O69" s="358">
        <f>SUM(O70:O73)</f>
        <v>57</v>
      </c>
      <c r="P69" s="358">
        <f>SUM(P70:P73)</f>
        <v>86</v>
      </c>
      <c r="Q69" s="359">
        <f t="shared" ref="Q69:Q100" si="32">M69/3</f>
        <v>77.36666666666666</v>
      </c>
      <c r="R69" s="359">
        <f t="shared" ref="R69:R100" si="33">Q69*2</f>
        <v>154.73333333333332</v>
      </c>
      <c r="S69" s="359">
        <f t="shared" ref="S69:S100" si="34">SUM(P69-R69)</f>
        <v>-68.73333333333332</v>
      </c>
      <c r="T69" s="367">
        <f t="shared" ref="T69:T100" si="35">SUM(P69-L69)/L69</f>
        <v>-0.38862559241706168</v>
      </c>
      <c r="U69" s="101">
        <f>SUM(U70:U75)</f>
        <v>310.64516129032256</v>
      </c>
      <c r="V69" s="101">
        <f t="shared" ref="V69:V100" si="36">SUM(U69-M69)</f>
        <v>78.545161290322568</v>
      </c>
      <c r="W69" s="150">
        <f t="shared" ref="W69:W100" si="37">SUM(U69-I69)/I69</f>
        <v>0.47225194924323488</v>
      </c>
      <c r="AB69" s="387" t="s">
        <v>62</v>
      </c>
      <c r="AC69" s="381">
        <v>374</v>
      </c>
      <c r="AD69" s="382">
        <v>418.73333333333335</v>
      </c>
      <c r="AE69" s="382">
        <v>-44.733333333333348</v>
      </c>
      <c r="AF69" s="388">
        <v>-1.7513134851138402E-2</v>
      </c>
    </row>
    <row r="70" spans="1:32" ht="15" hidden="1" thickBot="1">
      <c r="A70" s="52" t="s">
        <v>151</v>
      </c>
      <c r="B70" s="66" t="s">
        <v>161</v>
      </c>
      <c r="C70" s="66" t="s">
        <v>179</v>
      </c>
      <c r="D70" s="312" t="s">
        <v>60</v>
      </c>
      <c r="E70" s="211" t="s">
        <v>198</v>
      </c>
      <c r="F70" s="206">
        <v>38</v>
      </c>
      <c r="G70" s="206">
        <v>16</v>
      </c>
      <c r="H70" s="206">
        <v>23</v>
      </c>
      <c r="I70" s="206">
        <v>77</v>
      </c>
      <c r="J70" s="206">
        <f t="shared" si="27"/>
        <v>7.7</v>
      </c>
      <c r="K70" s="206">
        <f t="shared" ref="K70:K75" si="38">SUM(F70+G70+H70)/3</f>
        <v>25.666666666666668</v>
      </c>
      <c r="L70" s="206">
        <f t="shared" si="31"/>
        <v>51.333333333333336</v>
      </c>
      <c r="M70" s="207">
        <f t="shared" si="28"/>
        <v>84.7</v>
      </c>
      <c r="N70" s="306"/>
      <c r="O70" s="206">
        <v>18</v>
      </c>
      <c r="P70" s="206">
        <v>31</v>
      </c>
      <c r="Q70" s="207">
        <f t="shared" si="32"/>
        <v>28.233333333333334</v>
      </c>
      <c r="R70" s="207">
        <f t="shared" si="33"/>
        <v>56.466666666666669</v>
      </c>
      <c r="S70" s="207">
        <f t="shared" si="34"/>
        <v>-25.466666666666669</v>
      </c>
      <c r="T70" s="311">
        <f t="shared" si="35"/>
        <v>-0.39610389610389612</v>
      </c>
      <c r="U70" s="54">
        <f t="shared" ref="U70:U75" si="39">SUM((O70/31)*90)</f>
        <v>52.258064516129039</v>
      </c>
      <c r="V70" s="54">
        <f t="shared" si="36"/>
        <v>-32.441935483870964</v>
      </c>
      <c r="W70" s="149">
        <f t="shared" si="37"/>
        <v>-0.32132383745286963</v>
      </c>
      <c r="AB70" s="387" t="s">
        <v>60</v>
      </c>
      <c r="AC70" s="381">
        <v>31</v>
      </c>
      <c r="AD70" s="382">
        <v>56.466666666666669</v>
      </c>
      <c r="AE70" s="382">
        <v>-25.466666666666669</v>
      </c>
      <c r="AF70" s="388">
        <v>-0.39610389610389612</v>
      </c>
    </row>
    <row r="71" spans="1:32" ht="15" hidden="1" thickBot="1">
      <c r="A71" s="55" t="s">
        <v>151</v>
      </c>
      <c r="B71" s="67" t="s">
        <v>161</v>
      </c>
      <c r="C71" s="67" t="s">
        <v>179</v>
      </c>
      <c r="D71" s="312" t="s">
        <v>70</v>
      </c>
      <c r="E71" s="205" t="s">
        <v>71</v>
      </c>
      <c r="F71" s="206">
        <v>3</v>
      </c>
      <c r="G71" s="206">
        <v>9</v>
      </c>
      <c r="H71" s="206">
        <v>15</v>
      </c>
      <c r="I71" s="206">
        <v>27</v>
      </c>
      <c r="J71" s="206">
        <f t="shared" si="27"/>
        <v>2.7</v>
      </c>
      <c r="K71" s="206">
        <f t="shared" si="38"/>
        <v>9</v>
      </c>
      <c r="L71" s="206">
        <f t="shared" si="31"/>
        <v>18</v>
      </c>
      <c r="M71" s="207">
        <f t="shared" si="28"/>
        <v>29.7</v>
      </c>
      <c r="N71" s="306"/>
      <c r="O71" s="206">
        <v>5</v>
      </c>
      <c r="P71" s="206">
        <v>9</v>
      </c>
      <c r="Q71" s="207">
        <f t="shared" si="32"/>
        <v>9.9</v>
      </c>
      <c r="R71" s="207">
        <f t="shared" si="33"/>
        <v>19.8</v>
      </c>
      <c r="S71" s="207">
        <f t="shared" si="34"/>
        <v>-10.8</v>
      </c>
      <c r="T71" s="311">
        <f t="shared" si="35"/>
        <v>-0.5</v>
      </c>
      <c r="U71" s="25">
        <f t="shared" si="39"/>
        <v>14.516129032258064</v>
      </c>
      <c r="V71" s="25">
        <f t="shared" si="36"/>
        <v>-15.183870967741935</v>
      </c>
      <c r="W71" s="149">
        <f t="shared" si="37"/>
        <v>-0.4623655913978495</v>
      </c>
      <c r="AB71" s="387" t="s">
        <v>70</v>
      </c>
      <c r="AC71" s="381">
        <v>9</v>
      </c>
      <c r="AD71" s="382">
        <v>19.8</v>
      </c>
      <c r="AE71" s="382">
        <v>-10.8</v>
      </c>
      <c r="AF71" s="388">
        <v>-0.5</v>
      </c>
    </row>
    <row r="72" spans="1:32" ht="15" hidden="1" thickBot="1">
      <c r="A72" s="55" t="s">
        <v>151</v>
      </c>
      <c r="B72" s="67" t="s">
        <v>161</v>
      </c>
      <c r="C72" s="67" t="s">
        <v>179</v>
      </c>
      <c r="D72" s="312" t="s">
        <v>70</v>
      </c>
      <c r="E72" s="205" t="s">
        <v>72</v>
      </c>
      <c r="F72" s="206">
        <v>23</v>
      </c>
      <c r="G72" s="206">
        <v>15</v>
      </c>
      <c r="H72" s="206">
        <v>16</v>
      </c>
      <c r="I72" s="206">
        <v>54</v>
      </c>
      <c r="J72" s="206">
        <f t="shared" si="27"/>
        <v>5.4</v>
      </c>
      <c r="K72" s="206">
        <f t="shared" si="38"/>
        <v>18</v>
      </c>
      <c r="L72" s="206">
        <f t="shared" si="31"/>
        <v>36</v>
      </c>
      <c r="M72" s="207">
        <f t="shared" si="28"/>
        <v>59.4</v>
      </c>
      <c r="N72" s="306"/>
      <c r="O72" s="206">
        <v>19</v>
      </c>
      <c r="P72" s="206">
        <v>19</v>
      </c>
      <c r="Q72" s="207">
        <f t="shared" si="32"/>
        <v>19.8</v>
      </c>
      <c r="R72" s="207">
        <f t="shared" si="33"/>
        <v>39.6</v>
      </c>
      <c r="S72" s="207">
        <f t="shared" si="34"/>
        <v>-20.6</v>
      </c>
      <c r="T72" s="311">
        <f t="shared" si="35"/>
        <v>-0.47222222222222221</v>
      </c>
      <c r="U72" s="25">
        <f t="shared" si="39"/>
        <v>55.161290322580648</v>
      </c>
      <c r="V72" s="25">
        <f t="shared" si="36"/>
        <v>-4.2387096774193509</v>
      </c>
      <c r="W72" s="149">
        <f t="shared" si="37"/>
        <v>2.1505376344086068E-2</v>
      </c>
      <c r="AB72" s="387" t="s">
        <v>70</v>
      </c>
      <c r="AC72" s="381">
        <v>19</v>
      </c>
      <c r="AD72" s="382">
        <v>39.6</v>
      </c>
      <c r="AE72" s="382">
        <v>-20.6</v>
      </c>
      <c r="AF72" s="388">
        <v>-0.47222222222222221</v>
      </c>
    </row>
    <row r="73" spans="1:32" ht="15" hidden="1" thickBot="1">
      <c r="A73" s="55" t="s">
        <v>151</v>
      </c>
      <c r="B73" s="67" t="s">
        <v>161</v>
      </c>
      <c r="C73" s="67" t="s">
        <v>179</v>
      </c>
      <c r="D73" s="312" t="s">
        <v>70</v>
      </c>
      <c r="E73" s="205" t="s">
        <v>73</v>
      </c>
      <c r="F73" s="206">
        <v>17</v>
      </c>
      <c r="G73" s="206">
        <v>17</v>
      </c>
      <c r="H73" s="206">
        <v>19</v>
      </c>
      <c r="I73" s="206">
        <v>53</v>
      </c>
      <c r="J73" s="206">
        <f t="shared" si="27"/>
        <v>5.3000000000000007</v>
      </c>
      <c r="K73" s="206">
        <f t="shared" si="38"/>
        <v>17.666666666666668</v>
      </c>
      <c r="L73" s="206">
        <f t="shared" si="31"/>
        <v>35.333333333333336</v>
      </c>
      <c r="M73" s="207">
        <f t="shared" si="28"/>
        <v>58.3</v>
      </c>
      <c r="N73" s="306"/>
      <c r="O73" s="206">
        <v>15</v>
      </c>
      <c r="P73" s="206">
        <v>27</v>
      </c>
      <c r="Q73" s="207">
        <f t="shared" si="32"/>
        <v>19.433333333333334</v>
      </c>
      <c r="R73" s="207">
        <f t="shared" si="33"/>
        <v>38.866666666666667</v>
      </c>
      <c r="S73" s="207">
        <f t="shared" si="34"/>
        <v>-11.866666666666667</v>
      </c>
      <c r="T73" s="311">
        <f t="shared" si="35"/>
        <v>-0.23584905660377364</v>
      </c>
      <c r="U73" s="25">
        <f t="shared" si="39"/>
        <v>43.548387096774192</v>
      </c>
      <c r="V73" s="25">
        <f t="shared" si="36"/>
        <v>-14.751612903225805</v>
      </c>
      <c r="W73" s="149">
        <f t="shared" si="37"/>
        <v>-0.17833231892878881</v>
      </c>
      <c r="AB73" s="387" t="s">
        <v>70</v>
      </c>
      <c r="AC73" s="381">
        <v>27</v>
      </c>
      <c r="AD73" s="382">
        <v>38.866666666666667</v>
      </c>
      <c r="AE73" s="382">
        <v>-11.866666666666667</v>
      </c>
      <c r="AF73" s="388">
        <v>-0.23584905660377364</v>
      </c>
    </row>
    <row r="74" spans="1:32" ht="15" hidden="1" thickBot="1">
      <c r="A74" s="55" t="s">
        <v>151</v>
      </c>
      <c r="B74" s="67" t="s">
        <v>161</v>
      </c>
      <c r="C74" s="67" t="s">
        <v>179</v>
      </c>
      <c r="D74" s="312" t="s">
        <v>70</v>
      </c>
      <c r="E74" s="205" t="s">
        <v>74</v>
      </c>
      <c r="F74" s="206">
        <v>31</v>
      </c>
      <c r="G74" s="206">
        <v>20</v>
      </c>
      <c r="H74" s="206">
        <v>30</v>
      </c>
      <c r="I74" s="206">
        <v>81</v>
      </c>
      <c r="J74" s="206">
        <f t="shared" si="27"/>
        <v>8.1</v>
      </c>
      <c r="K74" s="206">
        <f t="shared" si="38"/>
        <v>27</v>
      </c>
      <c r="L74" s="206">
        <f t="shared" si="31"/>
        <v>54</v>
      </c>
      <c r="M74" s="207">
        <f t="shared" si="28"/>
        <v>89.1</v>
      </c>
      <c r="N74" s="306"/>
      <c r="O74" s="206">
        <v>30</v>
      </c>
      <c r="P74" s="206">
        <v>79</v>
      </c>
      <c r="Q74" s="207">
        <f t="shared" si="32"/>
        <v>29.7</v>
      </c>
      <c r="R74" s="207">
        <f t="shared" si="33"/>
        <v>59.4</v>
      </c>
      <c r="S74" s="207">
        <f t="shared" si="34"/>
        <v>19.600000000000001</v>
      </c>
      <c r="T74" s="311">
        <f t="shared" si="35"/>
        <v>0.46296296296296297</v>
      </c>
      <c r="U74" s="25">
        <f t="shared" si="39"/>
        <v>87.096774193548384</v>
      </c>
      <c r="V74" s="25">
        <f t="shared" si="36"/>
        <v>-2.00322580645161</v>
      </c>
      <c r="W74" s="149">
        <f t="shared" si="37"/>
        <v>7.5268817204301036E-2</v>
      </c>
      <c r="AB74" s="387" t="s">
        <v>70</v>
      </c>
      <c r="AC74" s="381">
        <v>79</v>
      </c>
      <c r="AD74" s="382">
        <v>59.4</v>
      </c>
      <c r="AE74" s="382">
        <v>19.600000000000001</v>
      </c>
      <c r="AF74" s="388">
        <v>0.46296296296296297</v>
      </c>
    </row>
    <row r="75" spans="1:32" ht="15" hidden="1" thickBot="1">
      <c r="A75" s="56" t="s">
        <v>151</v>
      </c>
      <c r="B75" s="68" t="s">
        <v>161</v>
      </c>
      <c r="C75" s="68" t="s">
        <v>179</v>
      </c>
      <c r="D75" s="312" t="s">
        <v>70</v>
      </c>
      <c r="E75" s="205" t="s">
        <v>75</v>
      </c>
      <c r="F75" s="206">
        <v>24</v>
      </c>
      <c r="G75" s="206">
        <v>22</v>
      </c>
      <c r="H75" s="206">
        <v>21</v>
      </c>
      <c r="I75" s="206">
        <v>67</v>
      </c>
      <c r="J75" s="206">
        <f t="shared" si="27"/>
        <v>6.7</v>
      </c>
      <c r="K75" s="206">
        <f t="shared" si="38"/>
        <v>22.333333333333332</v>
      </c>
      <c r="L75" s="206">
        <f t="shared" si="31"/>
        <v>44.666666666666664</v>
      </c>
      <c r="M75" s="207">
        <f t="shared" si="28"/>
        <v>73.7</v>
      </c>
      <c r="N75" s="306"/>
      <c r="O75" s="206">
        <v>20</v>
      </c>
      <c r="P75" s="206">
        <v>41</v>
      </c>
      <c r="Q75" s="207">
        <f t="shared" si="32"/>
        <v>24.566666666666666</v>
      </c>
      <c r="R75" s="207">
        <f t="shared" si="33"/>
        <v>49.133333333333333</v>
      </c>
      <c r="S75" s="207">
        <f t="shared" si="34"/>
        <v>-8.1333333333333329</v>
      </c>
      <c r="T75" s="311">
        <f t="shared" si="35"/>
        <v>-8.2089552238805916E-2</v>
      </c>
      <c r="U75" s="25">
        <f t="shared" si="39"/>
        <v>58.064516129032256</v>
      </c>
      <c r="V75" s="25">
        <f t="shared" si="36"/>
        <v>-15.635483870967747</v>
      </c>
      <c r="W75" s="149">
        <f t="shared" si="37"/>
        <v>-0.13336543090996633</v>
      </c>
      <c r="AB75" s="387" t="s">
        <v>70</v>
      </c>
      <c r="AC75" s="381">
        <v>41</v>
      </c>
      <c r="AD75" s="382">
        <v>49.133333333333333</v>
      </c>
      <c r="AE75" s="382">
        <v>-8.1333333333333329</v>
      </c>
      <c r="AF75" s="388">
        <v>-8.2089552238805916E-2</v>
      </c>
    </row>
    <row r="76" spans="1:32" ht="15" thickBot="1">
      <c r="A76" s="89" t="s">
        <v>151</v>
      </c>
      <c r="B76" s="90" t="s">
        <v>180</v>
      </c>
      <c r="C76" s="90" t="s">
        <v>181</v>
      </c>
      <c r="D76" s="366" t="s">
        <v>193</v>
      </c>
      <c r="E76" s="357" t="s">
        <v>1</v>
      </c>
      <c r="F76" s="358">
        <f>SUM(F77:F82)</f>
        <v>70</v>
      </c>
      <c r="G76" s="358">
        <f>SUM(G77:G82)</f>
        <v>68</v>
      </c>
      <c r="H76" s="358">
        <f>SUM(H77:H82)</f>
        <v>80</v>
      </c>
      <c r="I76" s="358">
        <f>SUM(I77:I82)</f>
        <v>218</v>
      </c>
      <c r="J76" s="358">
        <f t="shared" si="27"/>
        <v>21.8</v>
      </c>
      <c r="K76" s="358">
        <f>SUM(K77:K82)</f>
        <v>72.666666666666671</v>
      </c>
      <c r="L76" s="358">
        <f t="shared" si="31"/>
        <v>145.33333333333334</v>
      </c>
      <c r="M76" s="359">
        <f t="shared" si="28"/>
        <v>239.8</v>
      </c>
      <c r="N76" s="306"/>
      <c r="O76" s="358">
        <f>SUM(O77:O82)</f>
        <v>61</v>
      </c>
      <c r="P76" s="358">
        <f>SUM(P77:P82)</f>
        <v>114</v>
      </c>
      <c r="Q76" s="359">
        <f t="shared" si="32"/>
        <v>79.933333333333337</v>
      </c>
      <c r="R76" s="359">
        <f t="shared" si="33"/>
        <v>159.86666666666667</v>
      </c>
      <c r="S76" s="359">
        <f t="shared" si="34"/>
        <v>-45.866666666666674</v>
      </c>
      <c r="T76" s="367">
        <f t="shared" si="35"/>
        <v>-0.2155963302752294</v>
      </c>
      <c r="U76" s="148">
        <f>SUM(U77:U85)</f>
        <v>496.45161290322579</v>
      </c>
      <c r="V76" s="148">
        <f t="shared" si="36"/>
        <v>256.65161290322578</v>
      </c>
      <c r="W76" s="150">
        <f t="shared" si="37"/>
        <v>1.2773009766203018</v>
      </c>
      <c r="AB76" s="387" t="s">
        <v>136</v>
      </c>
      <c r="AC76" s="381">
        <v>315</v>
      </c>
      <c r="AD76" s="382">
        <v>365.2</v>
      </c>
      <c r="AE76" s="382">
        <v>-50.199999999999989</v>
      </c>
      <c r="AF76" s="388">
        <v>-5.1204819277108432E-2</v>
      </c>
    </row>
    <row r="77" spans="1:32" ht="15" hidden="1" thickBot="1">
      <c r="A77" s="52" t="s">
        <v>151</v>
      </c>
      <c r="B77" s="66" t="s">
        <v>180</v>
      </c>
      <c r="C77" s="66" t="s">
        <v>181</v>
      </c>
      <c r="D77" s="312" t="s">
        <v>47</v>
      </c>
      <c r="E77" s="211" t="s">
        <v>48</v>
      </c>
      <c r="F77" s="206">
        <v>7</v>
      </c>
      <c r="G77" s="206">
        <v>4</v>
      </c>
      <c r="H77" s="206">
        <v>8</v>
      </c>
      <c r="I77" s="206">
        <v>19</v>
      </c>
      <c r="J77" s="206">
        <f t="shared" si="27"/>
        <v>1.9000000000000001</v>
      </c>
      <c r="K77" s="206">
        <f t="shared" ref="K77:K85" si="40">SUM(F77+G77+H77)/3</f>
        <v>6.333333333333333</v>
      </c>
      <c r="L77" s="206">
        <f t="shared" si="31"/>
        <v>12.666666666666666</v>
      </c>
      <c r="M77" s="207">
        <f t="shared" si="28"/>
        <v>20.9</v>
      </c>
      <c r="N77" s="306"/>
      <c r="O77" s="206">
        <v>5</v>
      </c>
      <c r="P77" s="206">
        <v>11</v>
      </c>
      <c r="Q77" s="207">
        <f t="shared" si="32"/>
        <v>6.9666666666666659</v>
      </c>
      <c r="R77" s="207">
        <f t="shared" si="33"/>
        <v>13.933333333333332</v>
      </c>
      <c r="S77" s="207">
        <f t="shared" si="34"/>
        <v>-2.9333333333333318</v>
      </c>
      <c r="T77" s="311">
        <f t="shared" si="35"/>
        <v>-0.13157894736842102</v>
      </c>
      <c r="U77" s="54">
        <f t="shared" ref="U77:U85" si="41">SUM((O77/31)*90)</f>
        <v>14.516129032258064</v>
      </c>
      <c r="V77" s="54">
        <f t="shared" si="36"/>
        <v>-6.3838709677419345</v>
      </c>
      <c r="W77" s="149">
        <f t="shared" si="37"/>
        <v>-0.23599320882852295</v>
      </c>
      <c r="AB77" s="387" t="s">
        <v>47</v>
      </c>
      <c r="AC77" s="381">
        <v>11</v>
      </c>
      <c r="AD77" s="382">
        <v>13.933333333333332</v>
      </c>
      <c r="AE77" s="382">
        <v>-2.9333333333333318</v>
      </c>
      <c r="AF77" s="388">
        <v>-0.13157894736842102</v>
      </c>
    </row>
    <row r="78" spans="1:32" ht="15" hidden="1" thickBot="1">
      <c r="A78" s="55" t="s">
        <v>151</v>
      </c>
      <c r="B78" s="67" t="s">
        <v>180</v>
      </c>
      <c r="C78" s="67" t="s">
        <v>181</v>
      </c>
      <c r="D78" s="312" t="s">
        <v>49</v>
      </c>
      <c r="E78" s="205" t="s">
        <v>50</v>
      </c>
      <c r="F78" s="206">
        <v>7</v>
      </c>
      <c r="G78" s="206">
        <v>9</v>
      </c>
      <c r="H78" s="206">
        <v>13</v>
      </c>
      <c r="I78" s="206">
        <v>29</v>
      </c>
      <c r="J78" s="206">
        <f t="shared" si="27"/>
        <v>2.9000000000000004</v>
      </c>
      <c r="K78" s="206">
        <f t="shared" si="40"/>
        <v>9.6666666666666661</v>
      </c>
      <c r="L78" s="206">
        <f t="shared" si="31"/>
        <v>19.333333333333332</v>
      </c>
      <c r="M78" s="207">
        <f t="shared" si="28"/>
        <v>31.9</v>
      </c>
      <c r="N78" s="306"/>
      <c r="O78" s="206">
        <v>0</v>
      </c>
      <c r="P78" s="206">
        <v>5</v>
      </c>
      <c r="Q78" s="207">
        <f t="shared" si="32"/>
        <v>10.633333333333333</v>
      </c>
      <c r="R78" s="207">
        <f t="shared" si="33"/>
        <v>21.266666666666666</v>
      </c>
      <c r="S78" s="207">
        <f t="shared" si="34"/>
        <v>-16.266666666666666</v>
      </c>
      <c r="T78" s="311">
        <f t="shared" si="35"/>
        <v>-0.74137931034482762</v>
      </c>
      <c r="U78" s="25">
        <f t="shared" si="41"/>
        <v>0</v>
      </c>
      <c r="V78" s="25">
        <f t="shared" si="36"/>
        <v>-31.9</v>
      </c>
      <c r="W78" s="149">
        <f t="shared" si="37"/>
        <v>-1</v>
      </c>
      <c r="AB78" s="387" t="s">
        <v>49</v>
      </c>
      <c r="AC78" s="381">
        <v>5</v>
      </c>
      <c r="AD78" s="382">
        <v>21.266666666666666</v>
      </c>
      <c r="AE78" s="382">
        <v>-16.266666666666666</v>
      </c>
      <c r="AF78" s="388">
        <v>-0.74137931034482762</v>
      </c>
    </row>
    <row r="79" spans="1:32" ht="15" hidden="1" thickBot="1">
      <c r="A79" s="55" t="s">
        <v>151</v>
      </c>
      <c r="B79" s="67" t="s">
        <v>180</v>
      </c>
      <c r="C79" s="67" t="s">
        <v>181</v>
      </c>
      <c r="D79" s="312" t="s">
        <v>49</v>
      </c>
      <c r="E79" s="205" t="s">
        <v>51</v>
      </c>
      <c r="F79" s="206">
        <v>3</v>
      </c>
      <c r="G79" s="206">
        <v>2</v>
      </c>
      <c r="H79" s="206">
        <v>3</v>
      </c>
      <c r="I79" s="206">
        <v>8</v>
      </c>
      <c r="J79" s="206">
        <f t="shared" si="27"/>
        <v>0.8</v>
      </c>
      <c r="K79" s="206">
        <f t="shared" si="40"/>
        <v>2.6666666666666665</v>
      </c>
      <c r="L79" s="206">
        <f t="shared" si="31"/>
        <v>5.333333333333333</v>
      </c>
      <c r="M79" s="207">
        <f t="shared" si="28"/>
        <v>8.8000000000000007</v>
      </c>
      <c r="N79" s="306"/>
      <c r="O79" s="206">
        <v>3</v>
      </c>
      <c r="P79" s="206">
        <v>4</v>
      </c>
      <c r="Q79" s="207">
        <f t="shared" si="32"/>
        <v>2.9333333333333336</v>
      </c>
      <c r="R79" s="207">
        <f t="shared" si="33"/>
        <v>5.8666666666666671</v>
      </c>
      <c r="S79" s="207">
        <f t="shared" si="34"/>
        <v>-1.8666666666666671</v>
      </c>
      <c r="T79" s="311">
        <f t="shared" si="35"/>
        <v>-0.24999999999999994</v>
      </c>
      <c r="U79" s="25">
        <f t="shared" si="41"/>
        <v>8.7096774193548381</v>
      </c>
      <c r="V79" s="25">
        <f t="shared" si="36"/>
        <v>-9.0322580645162631E-2</v>
      </c>
      <c r="W79" s="149">
        <f t="shared" si="37"/>
        <v>8.870967741935476E-2</v>
      </c>
      <c r="AB79" s="387" t="s">
        <v>49</v>
      </c>
      <c r="AC79" s="381">
        <v>4</v>
      </c>
      <c r="AD79" s="382">
        <v>5.8666666666666671</v>
      </c>
      <c r="AE79" s="382">
        <v>-1.8666666666666671</v>
      </c>
      <c r="AF79" s="388">
        <v>-0.24999999999999994</v>
      </c>
    </row>
    <row r="80" spans="1:32" ht="15" hidden="1" thickBot="1">
      <c r="A80" s="55" t="s">
        <v>151</v>
      </c>
      <c r="B80" s="67" t="s">
        <v>180</v>
      </c>
      <c r="C80" s="67" t="s">
        <v>181</v>
      </c>
      <c r="D80" s="312" t="s">
        <v>49</v>
      </c>
      <c r="E80" s="205" t="s">
        <v>52</v>
      </c>
      <c r="F80" s="206">
        <v>8</v>
      </c>
      <c r="G80" s="206">
        <v>10</v>
      </c>
      <c r="H80" s="206">
        <v>12</v>
      </c>
      <c r="I80" s="206">
        <v>30</v>
      </c>
      <c r="J80" s="206">
        <f t="shared" si="27"/>
        <v>3</v>
      </c>
      <c r="K80" s="206">
        <f t="shared" si="40"/>
        <v>10</v>
      </c>
      <c r="L80" s="206">
        <f t="shared" si="31"/>
        <v>20</v>
      </c>
      <c r="M80" s="207">
        <f t="shared" si="28"/>
        <v>33</v>
      </c>
      <c r="N80" s="306"/>
      <c r="O80" s="206">
        <v>7</v>
      </c>
      <c r="P80" s="206">
        <v>16</v>
      </c>
      <c r="Q80" s="207">
        <f t="shared" si="32"/>
        <v>11</v>
      </c>
      <c r="R80" s="207">
        <f t="shared" si="33"/>
        <v>22</v>
      </c>
      <c r="S80" s="207">
        <f t="shared" si="34"/>
        <v>-6</v>
      </c>
      <c r="T80" s="311">
        <f t="shared" si="35"/>
        <v>-0.2</v>
      </c>
      <c r="U80" s="25">
        <f t="shared" si="41"/>
        <v>20.322580645161288</v>
      </c>
      <c r="V80" s="25">
        <f t="shared" si="36"/>
        <v>-12.677419354838712</v>
      </c>
      <c r="W80" s="149">
        <f t="shared" si="37"/>
        <v>-0.32258064516129037</v>
      </c>
      <c r="AB80" s="387" t="s">
        <v>49</v>
      </c>
      <c r="AC80" s="381">
        <v>16</v>
      </c>
      <c r="AD80" s="382">
        <v>22</v>
      </c>
      <c r="AE80" s="382">
        <v>-6</v>
      </c>
      <c r="AF80" s="388">
        <v>-0.2</v>
      </c>
    </row>
    <row r="81" spans="1:32" ht="15" hidden="1" thickBot="1">
      <c r="A81" s="55" t="s">
        <v>151</v>
      </c>
      <c r="B81" s="67" t="s">
        <v>180</v>
      </c>
      <c r="C81" s="67" t="s">
        <v>181</v>
      </c>
      <c r="D81" s="312" t="s">
        <v>76</v>
      </c>
      <c r="E81" s="205" t="s">
        <v>77</v>
      </c>
      <c r="F81" s="206">
        <v>35</v>
      </c>
      <c r="G81" s="206">
        <v>28</v>
      </c>
      <c r="H81" s="206">
        <v>39</v>
      </c>
      <c r="I81" s="206">
        <v>102</v>
      </c>
      <c r="J81" s="206">
        <f t="shared" si="27"/>
        <v>10.200000000000001</v>
      </c>
      <c r="K81" s="206">
        <f t="shared" si="40"/>
        <v>34</v>
      </c>
      <c r="L81" s="206">
        <f t="shared" si="31"/>
        <v>68</v>
      </c>
      <c r="M81" s="207">
        <f t="shared" si="28"/>
        <v>112.2</v>
      </c>
      <c r="N81" s="306"/>
      <c r="O81" s="206">
        <v>39</v>
      </c>
      <c r="P81" s="206">
        <v>60</v>
      </c>
      <c r="Q81" s="207">
        <f t="shared" si="32"/>
        <v>37.4</v>
      </c>
      <c r="R81" s="207">
        <f t="shared" si="33"/>
        <v>74.8</v>
      </c>
      <c r="S81" s="207">
        <f t="shared" si="34"/>
        <v>-14.799999999999997</v>
      </c>
      <c r="T81" s="311">
        <f t="shared" si="35"/>
        <v>-0.11764705882352941</v>
      </c>
      <c r="U81" s="25">
        <f t="shared" si="41"/>
        <v>113.2258064516129</v>
      </c>
      <c r="V81" s="25">
        <f t="shared" si="36"/>
        <v>1.025806451612894</v>
      </c>
      <c r="W81" s="149">
        <f t="shared" si="37"/>
        <v>0.11005692599620487</v>
      </c>
      <c r="AB81" s="387" t="s">
        <v>76</v>
      </c>
      <c r="AC81" s="381">
        <v>60</v>
      </c>
      <c r="AD81" s="382">
        <v>74.8</v>
      </c>
      <c r="AE81" s="382">
        <v>-14.799999999999997</v>
      </c>
      <c r="AF81" s="388">
        <v>-0.11764705882352941</v>
      </c>
    </row>
    <row r="82" spans="1:32" ht="15" hidden="1" thickBot="1">
      <c r="A82" s="55" t="s">
        <v>151</v>
      </c>
      <c r="B82" s="67" t="s">
        <v>180</v>
      </c>
      <c r="C82" s="67" t="s">
        <v>181</v>
      </c>
      <c r="D82" s="312" t="s">
        <v>76</v>
      </c>
      <c r="E82" s="205" t="s">
        <v>78</v>
      </c>
      <c r="F82" s="206">
        <v>10</v>
      </c>
      <c r="G82" s="206">
        <v>15</v>
      </c>
      <c r="H82" s="206">
        <v>5</v>
      </c>
      <c r="I82" s="206">
        <v>30</v>
      </c>
      <c r="J82" s="206">
        <f t="shared" si="27"/>
        <v>3</v>
      </c>
      <c r="K82" s="206">
        <f t="shared" si="40"/>
        <v>10</v>
      </c>
      <c r="L82" s="206">
        <f t="shared" si="31"/>
        <v>20</v>
      </c>
      <c r="M82" s="207">
        <f t="shared" si="28"/>
        <v>33</v>
      </c>
      <c r="N82" s="306"/>
      <c r="O82" s="206">
        <v>7</v>
      </c>
      <c r="P82" s="206">
        <v>18</v>
      </c>
      <c r="Q82" s="207">
        <f t="shared" si="32"/>
        <v>11</v>
      </c>
      <c r="R82" s="207">
        <f t="shared" si="33"/>
        <v>22</v>
      </c>
      <c r="S82" s="207">
        <f t="shared" si="34"/>
        <v>-4</v>
      </c>
      <c r="T82" s="311">
        <f t="shared" si="35"/>
        <v>-0.1</v>
      </c>
      <c r="U82" s="25">
        <f t="shared" si="41"/>
        <v>20.322580645161288</v>
      </c>
      <c r="V82" s="25">
        <f t="shared" si="36"/>
        <v>-12.677419354838712</v>
      </c>
      <c r="W82" s="149">
        <f t="shared" si="37"/>
        <v>-0.32258064516129037</v>
      </c>
      <c r="AB82" s="387" t="s">
        <v>76</v>
      </c>
      <c r="AC82" s="381">
        <v>18</v>
      </c>
      <c r="AD82" s="382">
        <v>22</v>
      </c>
      <c r="AE82" s="382">
        <v>-4</v>
      </c>
      <c r="AF82" s="388">
        <v>-0.1</v>
      </c>
    </row>
    <row r="83" spans="1:32" ht="15" hidden="1" thickBot="1">
      <c r="A83" s="55" t="s">
        <v>151</v>
      </c>
      <c r="B83" s="67" t="s">
        <v>180</v>
      </c>
      <c r="C83" s="67" t="s">
        <v>181</v>
      </c>
      <c r="D83" s="312" t="s">
        <v>76</v>
      </c>
      <c r="E83" s="205" t="s">
        <v>79</v>
      </c>
      <c r="F83" s="206">
        <v>35</v>
      </c>
      <c r="G83" s="206">
        <v>26</v>
      </c>
      <c r="H83" s="206">
        <v>37</v>
      </c>
      <c r="I83" s="206">
        <v>98</v>
      </c>
      <c r="J83" s="206">
        <f t="shared" si="27"/>
        <v>9.8000000000000007</v>
      </c>
      <c r="K83" s="206">
        <f t="shared" si="40"/>
        <v>32.666666666666664</v>
      </c>
      <c r="L83" s="206">
        <f t="shared" si="31"/>
        <v>65.333333333333329</v>
      </c>
      <c r="M83" s="207">
        <f t="shared" si="28"/>
        <v>107.8</v>
      </c>
      <c r="N83" s="306"/>
      <c r="O83" s="206">
        <v>50</v>
      </c>
      <c r="P83" s="206">
        <v>89</v>
      </c>
      <c r="Q83" s="207">
        <f t="shared" si="32"/>
        <v>35.93333333333333</v>
      </c>
      <c r="R83" s="207">
        <f t="shared" si="33"/>
        <v>71.86666666666666</v>
      </c>
      <c r="S83" s="207">
        <f t="shared" si="34"/>
        <v>17.13333333333334</v>
      </c>
      <c r="T83" s="311">
        <f t="shared" si="35"/>
        <v>0.3622448979591838</v>
      </c>
      <c r="U83" s="25">
        <f t="shared" si="41"/>
        <v>145.16129032258064</v>
      </c>
      <c r="V83" s="25">
        <f t="shared" si="36"/>
        <v>37.361290322580643</v>
      </c>
      <c r="W83" s="149">
        <f t="shared" si="37"/>
        <v>0.4812376563528637</v>
      </c>
      <c r="AB83" s="387" t="s">
        <v>76</v>
      </c>
      <c r="AC83" s="381">
        <v>89</v>
      </c>
      <c r="AD83" s="382">
        <v>71.86666666666666</v>
      </c>
      <c r="AE83" s="382">
        <v>17.13333333333334</v>
      </c>
      <c r="AF83" s="388">
        <v>0.3622448979591838</v>
      </c>
    </row>
    <row r="84" spans="1:32" ht="15" hidden="1" thickBot="1">
      <c r="A84" s="55" t="s">
        <v>151</v>
      </c>
      <c r="B84" s="67" t="s">
        <v>180</v>
      </c>
      <c r="C84" s="67" t="s">
        <v>181</v>
      </c>
      <c r="D84" s="312" t="s">
        <v>76</v>
      </c>
      <c r="E84" s="205" t="s">
        <v>80</v>
      </c>
      <c r="F84" s="206">
        <v>22</v>
      </c>
      <c r="G84" s="206">
        <v>20</v>
      </c>
      <c r="H84" s="206">
        <v>16</v>
      </c>
      <c r="I84" s="206">
        <v>58</v>
      </c>
      <c r="J84" s="206">
        <f t="shared" si="27"/>
        <v>5.8000000000000007</v>
      </c>
      <c r="K84" s="206">
        <f t="shared" si="40"/>
        <v>19.333333333333332</v>
      </c>
      <c r="L84" s="206">
        <f t="shared" si="31"/>
        <v>38.666666666666664</v>
      </c>
      <c r="M84" s="207">
        <f t="shared" si="28"/>
        <v>63.8</v>
      </c>
      <c r="N84" s="306"/>
      <c r="O84" s="206">
        <v>18</v>
      </c>
      <c r="P84" s="206">
        <v>34</v>
      </c>
      <c r="Q84" s="207">
        <f t="shared" si="32"/>
        <v>21.266666666666666</v>
      </c>
      <c r="R84" s="207">
        <f t="shared" si="33"/>
        <v>42.533333333333331</v>
      </c>
      <c r="S84" s="207">
        <f t="shared" si="34"/>
        <v>-8.5333333333333314</v>
      </c>
      <c r="T84" s="311">
        <f t="shared" si="35"/>
        <v>-0.12068965517241374</v>
      </c>
      <c r="U84" s="25">
        <f t="shared" si="41"/>
        <v>52.258064516129039</v>
      </c>
      <c r="V84" s="25">
        <f t="shared" si="36"/>
        <v>-11.541935483870958</v>
      </c>
      <c r="W84" s="149">
        <f t="shared" si="37"/>
        <v>-9.8998887652947606E-2</v>
      </c>
      <c r="AB84" s="387" t="s">
        <v>76</v>
      </c>
      <c r="AC84" s="381">
        <v>34</v>
      </c>
      <c r="AD84" s="382">
        <v>42.533333333333331</v>
      </c>
      <c r="AE84" s="382">
        <v>-8.5333333333333314</v>
      </c>
      <c r="AF84" s="388">
        <v>-0.12068965517241374</v>
      </c>
    </row>
    <row r="85" spans="1:32" ht="15" hidden="1" thickBot="1">
      <c r="A85" s="55" t="s">
        <v>151</v>
      </c>
      <c r="B85" s="67" t="s">
        <v>180</v>
      </c>
      <c r="C85" s="67" t="s">
        <v>181</v>
      </c>
      <c r="D85" s="312" t="s">
        <v>76</v>
      </c>
      <c r="E85" s="205" t="s">
        <v>81</v>
      </c>
      <c r="F85" s="206">
        <v>37</v>
      </c>
      <c r="G85" s="206">
        <v>35</v>
      </c>
      <c r="H85" s="206">
        <v>59</v>
      </c>
      <c r="I85" s="206">
        <v>131</v>
      </c>
      <c r="J85" s="206">
        <f t="shared" si="27"/>
        <v>13.100000000000001</v>
      </c>
      <c r="K85" s="206">
        <f t="shared" si="40"/>
        <v>43.666666666666664</v>
      </c>
      <c r="L85" s="206">
        <f t="shared" si="31"/>
        <v>87.333333333333329</v>
      </c>
      <c r="M85" s="207">
        <f t="shared" si="28"/>
        <v>144.1</v>
      </c>
      <c r="N85" s="306"/>
      <c r="O85" s="206">
        <v>42</v>
      </c>
      <c r="P85" s="206">
        <v>66</v>
      </c>
      <c r="Q85" s="207">
        <f t="shared" si="32"/>
        <v>48.033333333333331</v>
      </c>
      <c r="R85" s="207">
        <f t="shared" si="33"/>
        <v>96.066666666666663</v>
      </c>
      <c r="S85" s="207">
        <f t="shared" si="34"/>
        <v>-30.066666666666663</v>
      </c>
      <c r="T85" s="311">
        <f t="shared" si="35"/>
        <v>-0.24427480916030531</v>
      </c>
      <c r="U85" s="25">
        <f t="shared" si="41"/>
        <v>121.93548387096773</v>
      </c>
      <c r="V85" s="25">
        <f t="shared" si="36"/>
        <v>-22.164516129032265</v>
      </c>
      <c r="W85" s="149">
        <f t="shared" si="37"/>
        <v>-6.9194779610933357E-2</v>
      </c>
      <c r="AB85" s="387" t="s">
        <v>76</v>
      </c>
      <c r="AC85" s="381">
        <v>66</v>
      </c>
      <c r="AD85" s="382">
        <v>96.066666666666663</v>
      </c>
      <c r="AE85" s="382">
        <v>-30.066666666666663</v>
      </c>
      <c r="AF85" s="388">
        <v>-0.24427480916030531</v>
      </c>
    </row>
    <row r="86" spans="1:32" ht="15" thickBot="1">
      <c r="A86" s="85" t="s">
        <v>153</v>
      </c>
      <c r="B86" s="86" t="s">
        <v>165</v>
      </c>
      <c r="C86" s="86" t="s">
        <v>182</v>
      </c>
      <c r="D86" s="366" t="s">
        <v>28</v>
      </c>
      <c r="E86" s="357" t="s">
        <v>1</v>
      </c>
      <c r="F86" s="358">
        <f>SUM(F87:F93)</f>
        <v>244</v>
      </c>
      <c r="G86" s="358">
        <f>SUM(G87:G93)</f>
        <v>253</v>
      </c>
      <c r="H86" s="358">
        <f>SUM(H87:H93)</f>
        <v>293</v>
      </c>
      <c r="I86" s="358">
        <f>SUM(I87:I93)</f>
        <v>790</v>
      </c>
      <c r="J86" s="358">
        <f t="shared" si="27"/>
        <v>79</v>
      </c>
      <c r="K86" s="358">
        <f>SUM(K87:K93)</f>
        <v>263.33333333333337</v>
      </c>
      <c r="L86" s="358">
        <f t="shared" si="31"/>
        <v>526.66666666666674</v>
      </c>
      <c r="M86" s="359">
        <f t="shared" si="28"/>
        <v>869</v>
      </c>
      <c r="N86" s="306"/>
      <c r="O86" s="358">
        <f>SUM(O87:O93)</f>
        <v>445</v>
      </c>
      <c r="P86" s="358">
        <f>SUM(P87:P93)</f>
        <v>551</v>
      </c>
      <c r="Q86" s="359">
        <f t="shared" si="32"/>
        <v>289.66666666666669</v>
      </c>
      <c r="R86" s="359">
        <f t="shared" si="33"/>
        <v>579.33333333333337</v>
      </c>
      <c r="S86" s="359">
        <f t="shared" si="34"/>
        <v>-28.333333333333371</v>
      </c>
      <c r="T86" s="367">
        <f t="shared" si="35"/>
        <v>4.6202531645569471E-2</v>
      </c>
      <c r="U86" s="37">
        <f>SUM(U87:U89)</f>
        <v>69.677419354838719</v>
      </c>
      <c r="V86" s="37">
        <f t="shared" si="36"/>
        <v>-799.32258064516122</v>
      </c>
      <c r="W86" s="150">
        <f t="shared" si="37"/>
        <v>-0.91180073499387493</v>
      </c>
      <c r="AB86" s="387" t="s">
        <v>200</v>
      </c>
      <c r="AC86" s="381">
        <v>137</v>
      </c>
      <c r="AD86" s="382">
        <v>161.33333333333334</v>
      </c>
      <c r="AE86" s="382">
        <v>-24.333333333333343</v>
      </c>
      <c r="AF86" s="388">
        <v>-6.5909090909090848E-2</v>
      </c>
    </row>
    <row r="87" spans="1:32" ht="15" hidden="1" thickBot="1">
      <c r="A87" s="59" t="s">
        <v>153</v>
      </c>
      <c r="B87" s="69" t="s">
        <v>165</v>
      </c>
      <c r="C87" s="69" t="s">
        <v>182</v>
      </c>
      <c r="D87" s="313" t="s">
        <v>84</v>
      </c>
      <c r="E87" s="194" t="s">
        <v>85</v>
      </c>
      <c r="F87" s="195">
        <v>4</v>
      </c>
      <c r="G87" s="195">
        <v>8</v>
      </c>
      <c r="H87" s="195">
        <v>8</v>
      </c>
      <c r="I87" s="195">
        <v>20</v>
      </c>
      <c r="J87" s="195">
        <f t="shared" si="27"/>
        <v>2</v>
      </c>
      <c r="K87" s="195">
        <f>SUM(F87+G87+H87)/3</f>
        <v>6.666666666666667</v>
      </c>
      <c r="L87" s="195">
        <f t="shared" si="31"/>
        <v>13.333333333333334</v>
      </c>
      <c r="M87" s="196">
        <f t="shared" si="28"/>
        <v>22</v>
      </c>
      <c r="N87" s="306"/>
      <c r="O87" s="195">
        <v>13</v>
      </c>
      <c r="P87" s="195">
        <v>15</v>
      </c>
      <c r="Q87" s="207">
        <f t="shared" si="32"/>
        <v>7.333333333333333</v>
      </c>
      <c r="R87" s="207">
        <f t="shared" si="33"/>
        <v>14.666666666666666</v>
      </c>
      <c r="S87" s="207">
        <f t="shared" si="34"/>
        <v>0.33333333333333393</v>
      </c>
      <c r="T87" s="311">
        <f t="shared" si="35"/>
        <v>0.12499999999999994</v>
      </c>
      <c r="U87" s="31">
        <f>SUM((O87/31)*90)</f>
        <v>37.741935483870968</v>
      </c>
      <c r="V87" s="31">
        <f t="shared" si="36"/>
        <v>15.741935483870968</v>
      </c>
      <c r="W87" s="149">
        <f t="shared" si="37"/>
        <v>0.88709677419354838</v>
      </c>
      <c r="AB87" s="387" t="s">
        <v>84</v>
      </c>
      <c r="AC87" s="381">
        <v>15</v>
      </c>
      <c r="AD87" s="382">
        <v>14.666666666666666</v>
      </c>
      <c r="AE87" s="382">
        <v>0.33333333333333393</v>
      </c>
      <c r="AF87" s="388">
        <v>0.12499999999999994</v>
      </c>
    </row>
    <row r="88" spans="1:32" ht="15" hidden="1" thickBot="1">
      <c r="A88" s="59" t="s">
        <v>153</v>
      </c>
      <c r="B88" s="69" t="s">
        <v>165</v>
      </c>
      <c r="C88" s="69" t="s">
        <v>182</v>
      </c>
      <c r="D88" s="313" t="s">
        <v>84</v>
      </c>
      <c r="E88" s="194" t="s">
        <v>86</v>
      </c>
      <c r="F88" s="195">
        <v>2</v>
      </c>
      <c r="G88" s="195"/>
      <c r="H88" s="195"/>
      <c r="I88" s="195">
        <v>2</v>
      </c>
      <c r="J88" s="195">
        <f t="shared" si="27"/>
        <v>0.2</v>
      </c>
      <c r="K88" s="195">
        <f>SUM(F88+G88+H88)/3</f>
        <v>0.66666666666666663</v>
      </c>
      <c r="L88" s="195">
        <f t="shared" si="31"/>
        <v>1.3333333333333333</v>
      </c>
      <c r="M88" s="196">
        <f t="shared" si="28"/>
        <v>2.2000000000000002</v>
      </c>
      <c r="N88" s="306"/>
      <c r="O88" s="195">
        <v>9</v>
      </c>
      <c r="P88" s="195">
        <v>15</v>
      </c>
      <c r="Q88" s="207">
        <f t="shared" si="32"/>
        <v>0.73333333333333339</v>
      </c>
      <c r="R88" s="207">
        <f t="shared" si="33"/>
        <v>1.4666666666666668</v>
      </c>
      <c r="S88" s="207">
        <f t="shared" si="34"/>
        <v>13.533333333333333</v>
      </c>
      <c r="T88" s="311">
        <f t="shared" si="35"/>
        <v>10.25</v>
      </c>
      <c r="U88" s="31">
        <f>SUM((O88/31)*90)</f>
        <v>26.12903225806452</v>
      </c>
      <c r="V88" s="31">
        <f t="shared" si="36"/>
        <v>23.92903225806452</v>
      </c>
      <c r="W88" s="149">
        <f t="shared" si="37"/>
        <v>12.06451612903226</v>
      </c>
      <c r="AB88" s="387" t="s">
        <v>84</v>
      </c>
      <c r="AC88" s="381">
        <v>15</v>
      </c>
      <c r="AD88" s="382">
        <v>1.4666666666666668</v>
      </c>
      <c r="AE88" s="382">
        <v>13.533333333333333</v>
      </c>
      <c r="AF88" s="388">
        <v>10.25</v>
      </c>
    </row>
    <row r="89" spans="1:32" ht="15" hidden="1" thickBot="1">
      <c r="A89" s="59" t="s">
        <v>153</v>
      </c>
      <c r="B89" s="69" t="s">
        <v>165</v>
      </c>
      <c r="C89" s="69" t="s">
        <v>182</v>
      </c>
      <c r="D89" s="313" t="s">
        <v>84</v>
      </c>
      <c r="E89" s="194" t="s">
        <v>87</v>
      </c>
      <c r="F89" s="195">
        <v>8</v>
      </c>
      <c r="G89" s="195">
        <v>7</v>
      </c>
      <c r="H89" s="195">
        <v>6</v>
      </c>
      <c r="I89" s="195">
        <v>21</v>
      </c>
      <c r="J89" s="195">
        <f t="shared" si="27"/>
        <v>2.1</v>
      </c>
      <c r="K89" s="195">
        <f>SUM(F89+G89+H89)/3</f>
        <v>7</v>
      </c>
      <c r="L89" s="195">
        <f t="shared" si="31"/>
        <v>14</v>
      </c>
      <c r="M89" s="196">
        <f t="shared" si="28"/>
        <v>23.1</v>
      </c>
      <c r="N89" s="306"/>
      <c r="O89" s="195">
        <v>2</v>
      </c>
      <c r="P89" s="195">
        <v>7</v>
      </c>
      <c r="Q89" s="207">
        <f t="shared" si="32"/>
        <v>7.7</v>
      </c>
      <c r="R89" s="207">
        <f t="shared" si="33"/>
        <v>15.4</v>
      </c>
      <c r="S89" s="207">
        <f t="shared" si="34"/>
        <v>-8.4</v>
      </c>
      <c r="T89" s="311">
        <f t="shared" si="35"/>
        <v>-0.5</v>
      </c>
      <c r="U89" s="31">
        <f>SUM((O89/31)*90)</f>
        <v>5.806451612903226</v>
      </c>
      <c r="V89" s="31">
        <f t="shared" si="36"/>
        <v>-17.293548387096777</v>
      </c>
      <c r="W89" s="149">
        <f t="shared" si="37"/>
        <v>-0.72350230414746541</v>
      </c>
      <c r="AB89" s="387" t="s">
        <v>84</v>
      </c>
      <c r="AC89" s="381">
        <v>7</v>
      </c>
      <c r="AD89" s="382">
        <v>15.4</v>
      </c>
      <c r="AE89" s="382">
        <v>-8.4</v>
      </c>
      <c r="AF89" s="388">
        <v>-0.5</v>
      </c>
    </row>
    <row r="90" spans="1:32" ht="15" thickBot="1">
      <c r="A90" s="85" t="s">
        <v>152</v>
      </c>
      <c r="B90" s="86" t="s">
        <v>159</v>
      </c>
      <c r="C90" s="86" t="s">
        <v>183</v>
      </c>
      <c r="D90" s="366" t="s">
        <v>62</v>
      </c>
      <c r="E90" s="357" t="s">
        <v>1</v>
      </c>
      <c r="F90" s="358">
        <f>SUM(F91:F97)</f>
        <v>185</v>
      </c>
      <c r="G90" s="358">
        <f>SUM(G91:G97)</f>
        <v>182</v>
      </c>
      <c r="H90" s="358">
        <f>SUM(H91:H97)</f>
        <v>204</v>
      </c>
      <c r="I90" s="358">
        <f>SUM(I91:I97)</f>
        <v>571</v>
      </c>
      <c r="J90" s="358">
        <f t="shared" ref="J90:J121" si="42">SUM(I90*0.1)</f>
        <v>57.1</v>
      </c>
      <c r="K90" s="358">
        <f>SUM(K91:K97)</f>
        <v>190.33333333333334</v>
      </c>
      <c r="L90" s="358">
        <f t="shared" si="31"/>
        <v>380.66666666666669</v>
      </c>
      <c r="M90" s="359">
        <f t="shared" ref="M90:M121" si="43">SUM(I90+J90)</f>
        <v>628.1</v>
      </c>
      <c r="N90" s="306"/>
      <c r="O90" s="358">
        <f>SUM(O91:O97)</f>
        <v>272</v>
      </c>
      <c r="P90" s="358">
        <f>SUM(P91:P97)</f>
        <v>374</v>
      </c>
      <c r="Q90" s="359">
        <f t="shared" si="32"/>
        <v>209.36666666666667</v>
      </c>
      <c r="R90" s="359">
        <f t="shared" si="33"/>
        <v>418.73333333333335</v>
      </c>
      <c r="S90" s="359">
        <f t="shared" si="34"/>
        <v>-44.733333333333348</v>
      </c>
      <c r="T90" s="367">
        <f t="shared" si="35"/>
        <v>-1.7513134851138402E-2</v>
      </c>
      <c r="U90" s="37">
        <f>SUM(U91:U94)</f>
        <v>554.51612903225805</v>
      </c>
      <c r="V90" s="37">
        <f t="shared" si="36"/>
        <v>-73.583870967741973</v>
      </c>
      <c r="W90" s="150">
        <f t="shared" si="37"/>
        <v>-2.8868425512682924E-2</v>
      </c>
      <c r="AB90" s="387" t="s">
        <v>119</v>
      </c>
      <c r="AC90" s="381">
        <v>489</v>
      </c>
      <c r="AD90" s="382">
        <v>590.33333333333337</v>
      </c>
      <c r="AE90" s="382">
        <v>-101.33333333333337</v>
      </c>
      <c r="AF90" s="388">
        <v>-8.8819875776397647E-2</v>
      </c>
    </row>
    <row r="91" spans="1:32" ht="15" hidden="1" thickBot="1">
      <c r="A91" s="60" t="s">
        <v>152</v>
      </c>
      <c r="B91" s="70" t="s">
        <v>159</v>
      </c>
      <c r="C91" s="70" t="s">
        <v>183</v>
      </c>
      <c r="D91" s="310" t="s">
        <v>88</v>
      </c>
      <c r="E91" s="200" t="s">
        <v>89</v>
      </c>
      <c r="F91" s="201">
        <v>10</v>
      </c>
      <c r="G91" s="201">
        <v>11</v>
      </c>
      <c r="H91" s="201">
        <v>18</v>
      </c>
      <c r="I91" s="201">
        <v>39</v>
      </c>
      <c r="J91" s="201">
        <f t="shared" si="42"/>
        <v>3.9000000000000004</v>
      </c>
      <c r="K91" s="201">
        <f>SUM(F91+G91+H91)/3</f>
        <v>13</v>
      </c>
      <c r="L91" s="201">
        <f t="shared" si="31"/>
        <v>26</v>
      </c>
      <c r="M91" s="202">
        <f t="shared" si="43"/>
        <v>42.9</v>
      </c>
      <c r="N91" s="306"/>
      <c r="O91" s="201">
        <v>27</v>
      </c>
      <c r="P91" s="201">
        <v>31</v>
      </c>
      <c r="Q91" s="207">
        <f t="shared" si="32"/>
        <v>14.299999999999999</v>
      </c>
      <c r="R91" s="207">
        <f t="shared" si="33"/>
        <v>28.599999999999998</v>
      </c>
      <c r="S91" s="207">
        <f t="shared" si="34"/>
        <v>2.4000000000000021</v>
      </c>
      <c r="T91" s="311">
        <f t="shared" si="35"/>
        <v>0.19230769230769232</v>
      </c>
      <c r="U91" s="33">
        <f>SUM((O91/31)*90)</f>
        <v>78.387096774193552</v>
      </c>
      <c r="V91" s="33">
        <f t="shared" si="36"/>
        <v>35.487096774193553</v>
      </c>
      <c r="W91" s="149">
        <f t="shared" si="37"/>
        <v>1.0099255583126552</v>
      </c>
      <c r="AB91" s="387" t="s">
        <v>88</v>
      </c>
      <c r="AC91" s="381">
        <v>31</v>
      </c>
      <c r="AD91" s="382">
        <v>28.599999999999998</v>
      </c>
      <c r="AE91" s="382">
        <v>2.4000000000000021</v>
      </c>
      <c r="AF91" s="388">
        <v>0.19230769230769232</v>
      </c>
    </row>
    <row r="92" spans="1:32" ht="15" hidden="1" thickBot="1">
      <c r="A92" s="60" t="s">
        <v>152</v>
      </c>
      <c r="B92" s="70" t="s">
        <v>159</v>
      </c>
      <c r="C92" s="70" t="s">
        <v>183</v>
      </c>
      <c r="D92" s="310" t="s">
        <v>88</v>
      </c>
      <c r="E92" s="200" t="s">
        <v>90</v>
      </c>
      <c r="F92" s="201">
        <v>24</v>
      </c>
      <c r="G92" s="201">
        <v>27</v>
      </c>
      <c r="H92" s="201">
        <v>27</v>
      </c>
      <c r="I92" s="201">
        <v>78</v>
      </c>
      <c r="J92" s="201">
        <f t="shared" si="42"/>
        <v>7.8000000000000007</v>
      </c>
      <c r="K92" s="201">
        <f>SUM(F92+G92+H92)/3</f>
        <v>26</v>
      </c>
      <c r="L92" s="201">
        <f t="shared" si="31"/>
        <v>52</v>
      </c>
      <c r="M92" s="202">
        <f t="shared" si="43"/>
        <v>85.8</v>
      </c>
      <c r="N92" s="306"/>
      <c r="O92" s="201">
        <v>55</v>
      </c>
      <c r="P92" s="201">
        <v>51</v>
      </c>
      <c r="Q92" s="207">
        <f t="shared" si="32"/>
        <v>28.599999999999998</v>
      </c>
      <c r="R92" s="207">
        <f t="shared" si="33"/>
        <v>57.199999999999996</v>
      </c>
      <c r="S92" s="207">
        <f t="shared" si="34"/>
        <v>-6.1999999999999957</v>
      </c>
      <c r="T92" s="311">
        <f t="shared" si="35"/>
        <v>-1.9230769230769232E-2</v>
      </c>
      <c r="U92" s="33">
        <f>SUM((O92/31)*90)</f>
        <v>159.67741935483872</v>
      </c>
      <c r="V92" s="33">
        <f t="shared" si="36"/>
        <v>73.877419354838722</v>
      </c>
      <c r="W92" s="149">
        <f t="shared" si="37"/>
        <v>1.0471464019851118</v>
      </c>
      <c r="AB92" s="387" t="s">
        <v>88</v>
      </c>
      <c r="AC92" s="381">
        <v>51</v>
      </c>
      <c r="AD92" s="382">
        <v>57.199999999999996</v>
      </c>
      <c r="AE92" s="382">
        <v>-6.1999999999999957</v>
      </c>
      <c r="AF92" s="388">
        <v>-1.9230769230769232E-2</v>
      </c>
    </row>
    <row r="93" spans="1:32" ht="15" hidden="1" thickBot="1">
      <c r="A93" s="60" t="s">
        <v>152</v>
      </c>
      <c r="B93" s="70" t="s">
        <v>159</v>
      </c>
      <c r="C93" s="70" t="s">
        <v>183</v>
      </c>
      <c r="D93" s="310" t="s">
        <v>88</v>
      </c>
      <c r="E93" s="200" t="s">
        <v>91</v>
      </c>
      <c r="F93" s="201">
        <v>11</v>
      </c>
      <c r="G93" s="201">
        <v>18</v>
      </c>
      <c r="H93" s="201">
        <v>30</v>
      </c>
      <c r="I93" s="201">
        <v>59</v>
      </c>
      <c r="J93" s="201">
        <f t="shared" si="42"/>
        <v>5.9</v>
      </c>
      <c r="K93" s="201">
        <f>SUM(F93+G93+H93)/3</f>
        <v>19.666666666666668</v>
      </c>
      <c r="L93" s="201">
        <f t="shared" si="31"/>
        <v>39.333333333333336</v>
      </c>
      <c r="M93" s="202">
        <f t="shared" si="43"/>
        <v>64.900000000000006</v>
      </c>
      <c r="N93" s="306"/>
      <c r="O93" s="201">
        <v>67</v>
      </c>
      <c r="P93" s="201">
        <v>58</v>
      </c>
      <c r="Q93" s="207">
        <f t="shared" si="32"/>
        <v>21.633333333333336</v>
      </c>
      <c r="R93" s="207">
        <f t="shared" si="33"/>
        <v>43.266666666666673</v>
      </c>
      <c r="S93" s="207">
        <f t="shared" si="34"/>
        <v>14.733333333333327</v>
      </c>
      <c r="T93" s="311">
        <f t="shared" si="35"/>
        <v>0.47457627118644058</v>
      </c>
      <c r="U93" s="33">
        <f>SUM((O93/31)*90)</f>
        <v>194.51612903225805</v>
      </c>
      <c r="V93" s="33">
        <f t="shared" si="36"/>
        <v>129.61612903225804</v>
      </c>
      <c r="W93" s="149">
        <f t="shared" si="37"/>
        <v>2.2968835429196282</v>
      </c>
      <c r="AB93" s="387" t="s">
        <v>88</v>
      </c>
      <c r="AC93" s="381">
        <v>58</v>
      </c>
      <c r="AD93" s="382">
        <v>43.266666666666673</v>
      </c>
      <c r="AE93" s="382">
        <v>14.733333333333327</v>
      </c>
      <c r="AF93" s="388">
        <v>0.47457627118644058</v>
      </c>
    </row>
    <row r="94" spans="1:32" ht="15" hidden="1" thickBot="1">
      <c r="A94" s="60" t="s">
        <v>152</v>
      </c>
      <c r="B94" s="70" t="s">
        <v>159</v>
      </c>
      <c r="C94" s="70" t="s">
        <v>183</v>
      </c>
      <c r="D94" s="310" t="s">
        <v>88</v>
      </c>
      <c r="E94" s="200" t="s">
        <v>92</v>
      </c>
      <c r="F94" s="201">
        <v>37</v>
      </c>
      <c r="G94" s="201">
        <v>49</v>
      </c>
      <c r="H94" s="201">
        <v>55</v>
      </c>
      <c r="I94" s="201">
        <v>141</v>
      </c>
      <c r="J94" s="201">
        <f t="shared" si="42"/>
        <v>14.100000000000001</v>
      </c>
      <c r="K94" s="201">
        <f>SUM(F94+G94+H94)/3</f>
        <v>47</v>
      </c>
      <c r="L94" s="201">
        <f t="shared" si="31"/>
        <v>94</v>
      </c>
      <c r="M94" s="202">
        <f t="shared" si="43"/>
        <v>155.1</v>
      </c>
      <c r="N94" s="306"/>
      <c r="O94" s="201">
        <v>42</v>
      </c>
      <c r="P94" s="201">
        <v>73</v>
      </c>
      <c r="Q94" s="207">
        <f t="shared" si="32"/>
        <v>51.699999999999996</v>
      </c>
      <c r="R94" s="207">
        <f t="shared" si="33"/>
        <v>103.39999999999999</v>
      </c>
      <c r="S94" s="207">
        <f t="shared" si="34"/>
        <v>-30.399999999999991</v>
      </c>
      <c r="T94" s="311">
        <f t="shared" si="35"/>
        <v>-0.22340425531914893</v>
      </c>
      <c r="U94" s="33">
        <f>SUM((O94/31)*90)</f>
        <v>121.93548387096773</v>
      </c>
      <c r="V94" s="33">
        <f t="shared" si="36"/>
        <v>-33.164516129032265</v>
      </c>
      <c r="W94" s="149">
        <f t="shared" si="37"/>
        <v>-0.13520933424845583</v>
      </c>
      <c r="AB94" s="387" t="s">
        <v>88</v>
      </c>
      <c r="AC94" s="381">
        <v>73</v>
      </c>
      <c r="AD94" s="382">
        <v>103.39999999999999</v>
      </c>
      <c r="AE94" s="382">
        <v>-30.399999999999991</v>
      </c>
      <c r="AF94" s="388">
        <v>-0.22340425531914893</v>
      </c>
    </row>
    <row r="95" spans="1:32" ht="15" thickBot="1">
      <c r="A95" s="85" t="s">
        <v>152</v>
      </c>
      <c r="B95" s="86" t="s">
        <v>184</v>
      </c>
      <c r="C95" s="86" t="s">
        <v>185</v>
      </c>
      <c r="D95" s="368" t="s">
        <v>200</v>
      </c>
      <c r="E95" s="357" t="s">
        <v>1</v>
      </c>
      <c r="F95" s="358">
        <f>SUM(F96:F102)</f>
        <v>85</v>
      </c>
      <c r="G95" s="358">
        <f>SUM(G96:G102)</f>
        <v>67</v>
      </c>
      <c r="H95" s="358">
        <f>SUM(H96:H102)</f>
        <v>68</v>
      </c>
      <c r="I95" s="358">
        <f>SUM(I96:I102)</f>
        <v>220</v>
      </c>
      <c r="J95" s="358">
        <f t="shared" si="42"/>
        <v>22</v>
      </c>
      <c r="K95" s="358">
        <f>SUM(K96:K102)</f>
        <v>73.333333333333329</v>
      </c>
      <c r="L95" s="358">
        <f t="shared" si="31"/>
        <v>146.66666666666666</v>
      </c>
      <c r="M95" s="359">
        <f t="shared" si="43"/>
        <v>242</v>
      </c>
      <c r="N95" s="306"/>
      <c r="O95" s="358">
        <f>SUM(O96:O102)</f>
        <v>69</v>
      </c>
      <c r="P95" s="358">
        <f>SUM(P96:P102)</f>
        <v>137</v>
      </c>
      <c r="Q95" s="359">
        <f t="shared" si="32"/>
        <v>80.666666666666671</v>
      </c>
      <c r="R95" s="359">
        <f t="shared" si="33"/>
        <v>161.33333333333334</v>
      </c>
      <c r="S95" s="359">
        <f t="shared" si="34"/>
        <v>-24.333333333333343</v>
      </c>
      <c r="T95" s="367">
        <f t="shared" si="35"/>
        <v>-6.5909090909090848E-2</v>
      </c>
      <c r="U95" s="37">
        <f>SUM(U96:U102)</f>
        <v>200.32258064516131</v>
      </c>
      <c r="V95" s="37">
        <f t="shared" si="36"/>
        <v>-41.67741935483869</v>
      </c>
      <c r="W95" s="150">
        <f t="shared" si="37"/>
        <v>-8.9442815249266769E-2</v>
      </c>
      <c r="AB95" s="387" t="s">
        <v>113</v>
      </c>
      <c r="AC95" s="381">
        <v>164</v>
      </c>
      <c r="AD95" s="382">
        <v>200.20000000000002</v>
      </c>
      <c r="AE95" s="382">
        <v>-36.200000000000017</v>
      </c>
      <c r="AF95" s="388">
        <v>-9.8901098901098758E-2</v>
      </c>
    </row>
    <row r="96" spans="1:32" ht="15" hidden="1" thickBot="1">
      <c r="A96" s="60" t="s">
        <v>152</v>
      </c>
      <c r="B96" s="70" t="s">
        <v>184</v>
      </c>
      <c r="C96" s="70" t="s">
        <v>185</v>
      </c>
      <c r="D96" s="310" t="s">
        <v>53</v>
      </c>
      <c r="E96" s="200" t="s">
        <v>54</v>
      </c>
      <c r="F96" s="201">
        <v>2</v>
      </c>
      <c r="G96" s="201">
        <v>5</v>
      </c>
      <c r="H96" s="201">
        <v>3</v>
      </c>
      <c r="I96" s="201">
        <v>10</v>
      </c>
      <c r="J96" s="201">
        <f t="shared" si="42"/>
        <v>1</v>
      </c>
      <c r="K96" s="201">
        <f t="shared" ref="K96:K102" si="44">SUM(F96+G96+H96)/3</f>
        <v>3.3333333333333335</v>
      </c>
      <c r="L96" s="201">
        <f t="shared" si="31"/>
        <v>6.666666666666667</v>
      </c>
      <c r="M96" s="202">
        <f t="shared" si="43"/>
        <v>11</v>
      </c>
      <c r="N96" s="306"/>
      <c r="O96" s="201">
        <v>3</v>
      </c>
      <c r="P96" s="201">
        <v>6</v>
      </c>
      <c r="Q96" s="207">
        <f t="shared" si="32"/>
        <v>3.6666666666666665</v>
      </c>
      <c r="R96" s="207">
        <f t="shared" si="33"/>
        <v>7.333333333333333</v>
      </c>
      <c r="S96" s="207">
        <f t="shared" si="34"/>
        <v>-1.333333333333333</v>
      </c>
      <c r="T96" s="311">
        <f t="shared" si="35"/>
        <v>-0.10000000000000003</v>
      </c>
      <c r="U96" s="33">
        <f t="shared" ref="U96:U102" si="45">SUM((O96/31)*90)</f>
        <v>8.7096774193548381</v>
      </c>
      <c r="V96" s="33">
        <f t="shared" si="36"/>
        <v>-2.2903225806451619</v>
      </c>
      <c r="W96" s="149">
        <f t="shared" si="37"/>
        <v>-0.12903225806451618</v>
      </c>
      <c r="AB96" s="387" t="s">
        <v>53</v>
      </c>
      <c r="AC96" s="381">
        <v>6</v>
      </c>
      <c r="AD96" s="382">
        <v>7.333333333333333</v>
      </c>
      <c r="AE96" s="382">
        <v>-1.333333333333333</v>
      </c>
      <c r="AF96" s="388">
        <v>-0.10000000000000003</v>
      </c>
    </row>
    <row r="97" spans="1:32" ht="15" hidden="1" thickBot="1">
      <c r="A97" s="60" t="s">
        <v>152</v>
      </c>
      <c r="B97" s="70" t="s">
        <v>184</v>
      </c>
      <c r="C97" s="70" t="s">
        <v>185</v>
      </c>
      <c r="D97" s="310" t="s">
        <v>53</v>
      </c>
      <c r="E97" s="200" t="s">
        <v>55</v>
      </c>
      <c r="F97" s="201">
        <v>16</v>
      </c>
      <c r="G97" s="201">
        <v>5</v>
      </c>
      <c r="H97" s="201">
        <v>3</v>
      </c>
      <c r="I97" s="201">
        <v>24</v>
      </c>
      <c r="J97" s="201">
        <f t="shared" si="42"/>
        <v>2.4000000000000004</v>
      </c>
      <c r="K97" s="201">
        <f t="shared" si="44"/>
        <v>8</v>
      </c>
      <c r="L97" s="201">
        <f t="shared" si="31"/>
        <v>16</v>
      </c>
      <c r="M97" s="202">
        <f t="shared" si="43"/>
        <v>26.4</v>
      </c>
      <c r="N97" s="306"/>
      <c r="O97" s="201">
        <v>9</v>
      </c>
      <c r="P97" s="201">
        <v>18</v>
      </c>
      <c r="Q97" s="207">
        <f t="shared" si="32"/>
        <v>8.7999999999999989</v>
      </c>
      <c r="R97" s="207">
        <f t="shared" si="33"/>
        <v>17.599999999999998</v>
      </c>
      <c r="S97" s="207">
        <f t="shared" si="34"/>
        <v>0.40000000000000213</v>
      </c>
      <c r="T97" s="311">
        <f t="shared" si="35"/>
        <v>0.125</v>
      </c>
      <c r="U97" s="33">
        <f t="shared" si="45"/>
        <v>26.12903225806452</v>
      </c>
      <c r="V97" s="33">
        <f t="shared" si="36"/>
        <v>-0.27096774193547901</v>
      </c>
      <c r="W97" s="149">
        <f t="shared" si="37"/>
        <v>8.8709677419354982E-2</v>
      </c>
      <c r="AB97" s="387" t="s">
        <v>53</v>
      </c>
      <c r="AC97" s="381">
        <v>18</v>
      </c>
      <c r="AD97" s="382">
        <v>17.599999999999998</v>
      </c>
      <c r="AE97" s="382">
        <v>0.40000000000000213</v>
      </c>
      <c r="AF97" s="388">
        <v>0.125</v>
      </c>
    </row>
    <row r="98" spans="1:32" ht="15" hidden="1" thickBot="1">
      <c r="A98" s="60" t="s">
        <v>152</v>
      </c>
      <c r="B98" s="70" t="s">
        <v>184</v>
      </c>
      <c r="C98" s="70" t="s">
        <v>185</v>
      </c>
      <c r="D98" s="310" t="s">
        <v>93</v>
      </c>
      <c r="E98" s="200" t="s">
        <v>94</v>
      </c>
      <c r="F98" s="201">
        <v>14</v>
      </c>
      <c r="G98" s="201">
        <v>15</v>
      </c>
      <c r="H98" s="201">
        <v>11</v>
      </c>
      <c r="I98" s="201">
        <v>40</v>
      </c>
      <c r="J98" s="201">
        <f t="shared" si="42"/>
        <v>4</v>
      </c>
      <c r="K98" s="201">
        <f t="shared" si="44"/>
        <v>13.333333333333334</v>
      </c>
      <c r="L98" s="201">
        <f t="shared" si="31"/>
        <v>26.666666666666668</v>
      </c>
      <c r="M98" s="202">
        <f t="shared" si="43"/>
        <v>44</v>
      </c>
      <c r="N98" s="306"/>
      <c r="O98" s="201">
        <v>18</v>
      </c>
      <c r="P98" s="201">
        <v>36</v>
      </c>
      <c r="Q98" s="207">
        <f t="shared" si="32"/>
        <v>14.666666666666666</v>
      </c>
      <c r="R98" s="207">
        <f t="shared" si="33"/>
        <v>29.333333333333332</v>
      </c>
      <c r="S98" s="207">
        <f t="shared" si="34"/>
        <v>6.6666666666666679</v>
      </c>
      <c r="T98" s="311">
        <f t="shared" si="35"/>
        <v>0.34999999999999992</v>
      </c>
      <c r="U98" s="33">
        <f t="shared" si="45"/>
        <v>52.258064516129039</v>
      </c>
      <c r="V98" s="33">
        <f t="shared" si="36"/>
        <v>8.2580645161290391</v>
      </c>
      <c r="W98" s="149">
        <f t="shared" si="37"/>
        <v>0.30645161290322598</v>
      </c>
      <c r="AB98" s="387" t="s">
        <v>93</v>
      </c>
      <c r="AC98" s="381">
        <v>36</v>
      </c>
      <c r="AD98" s="382">
        <v>29.333333333333332</v>
      </c>
      <c r="AE98" s="382">
        <v>6.6666666666666679</v>
      </c>
      <c r="AF98" s="388">
        <v>0.34999999999999992</v>
      </c>
    </row>
    <row r="99" spans="1:32" ht="15" hidden="1" thickBot="1">
      <c r="A99" s="60" t="s">
        <v>152</v>
      </c>
      <c r="B99" s="70" t="s">
        <v>184</v>
      </c>
      <c r="C99" s="70" t="s">
        <v>185</v>
      </c>
      <c r="D99" s="310" t="s">
        <v>93</v>
      </c>
      <c r="E99" s="200" t="s">
        <v>95</v>
      </c>
      <c r="F99" s="201">
        <v>10</v>
      </c>
      <c r="G99" s="201">
        <v>17</v>
      </c>
      <c r="H99" s="201">
        <v>10</v>
      </c>
      <c r="I99" s="201">
        <v>37</v>
      </c>
      <c r="J99" s="201">
        <f t="shared" si="42"/>
        <v>3.7</v>
      </c>
      <c r="K99" s="201">
        <f t="shared" si="44"/>
        <v>12.333333333333334</v>
      </c>
      <c r="L99" s="201">
        <f t="shared" si="31"/>
        <v>24.666666666666668</v>
      </c>
      <c r="M99" s="202">
        <f t="shared" si="43"/>
        <v>40.700000000000003</v>
      </c>
      <c r="N99" s="306"/>
      <c r="O99" s="201">
        <v>7</v>
      </c>
      <c r="P99" s="201">
        <v>17</v>
      </c>
      <c r="Q99" s="207">
        <f t="shared" si="32"/>
        <v>13.566666666666668</v>
      </c>
      <c r="R99" s="207">
        <f t="shared" si="33"/>
        <v>27.133333333333336</v>
      </c>
      <c r="S99" s="207">
        <f t="shared" si="34"/>
        <v>-10.133333333333336</v>
      </c>
      <c r="T99" s="311">
        <f t="shared" si="35"/>
        <v>-0.31081081081081086</v>
      </c>
      <c r="U99" s="33">
        <f t="shared" si="45"/>
        <v>20.322580645161288</v>
      </c>
      <c r="V99" s="33">
        <f t="shared" si="36"/>
        <v>-20.377419354838715</v>
      </c>
      <c r="W99" s="149">
        <f t="shared" si="37"/>
        <v>-0.45074106364428951</v>
      </c>
      <c r="AB99" s="387" t="s">
        <v>93</v>
      </c>
      <c r="AC99" s="381">
        <v>17</v>
      </c>
      <c r="AD99" s="382">
        <v>27.133333333333336</v>
      </c>
      <c r="AE99" s="382">
        <v>-10.133333333333336</v>
      </c>
      <c r="AF99" s="388">
        <v>-0.31081081081081086</v>
      </c>
    </row>
    <row r="100" spans="1:32" ht="15" hidden="1" thickBot="1">
      <c r="A100" s="60" t="s">
        <v>152</v>
      </c>
      <c r="B100" s="70" t="s">
        <v>184</v>
      </c>
      <c r="C100" s="70" t="s">
        <v>185</v>
      </c>
      <c r="D100" s="310" t="s">
        <v>93</v>
      </c>
      <c r="E100" s="200" t="s">
        <v>96</v>
      </c>
      <c r="F100" s="201">
        <v>9</v>
      </c>
      <c r="G100" s="201">
        <v>6</v>
      </c>
      <c r="H100" s="201">
        <v>9</v>
      </c>
      <c r="I100" s="201">
        <v>24</v>
      </c>
      <c r="J100" s="201">
        <f t="shared" si="42"/>
        <v>2.4000000000000004</v>
      </c>
      <c r="K100" s="201">
        <f t="shared" si="44"/>
        <v>8</v>
      </c>
      <c r="L100" s="201">
        <f t="shared" si="31"/>
        <v>16</v>
      </c>
      <c r="M100" s="202">
        <f t="shared" si="43"/>
        <v>26.4</v>
      </c>
      <c r="N100" s="306"/>
      <c r="O100" s="201">
        <v>7</v>
      </c>
      <c r="P100" s="201">
        <v>20</v>
      </c>
      <c r="Q100" s="207">
        <f t="shared" si="32"/>
        <v>8.7999999999999989</v>
      </c>
      <c r="R100" s="207">
        <f t="shared" si="33"/>
        <v>17.599999999999998</v>
      </c>
      <c r="S100" s="207">
        <f t="shared" si="34"/>
        <v>2.4000000000000021</v>
      </c>
      <c r="T100" s="311">
        <f t="shared" si="35"/>
        <v>0.25</v>
      </c>
      <c r="U100" s="33">
        <f t="shared" si="45"/>
        <v>20.322580645161288</v>
      </c>
      <c r="V100" s="33">
        <f t="shared" si="36"/>
        <v>-6.0774193548387103</v>
      </c>
      <c r="W100" s="149">
        <f t="shared" si="37"/>
        <v>-0.15322580645161299</v>
      </c>
      <c r="AB100" s="387" t="s">
        <v>93</v>
      </c>
      <c r="AC100" s="381">
        <v>20</v>
      </c>
      <c r="AD100" s="382">
        <v>17.599999999999998</v>
      </c>
      <c r="AE100" s="382">
        <v>2.4000000000000021</v>
      </c>
      <c r="AF100" s="388">
        <v>0.25</v>
      </c>
    </row>
    <row r="101" spans="1:32" ht="15" hidden="1" thickBot="1">
      <c r="A101" s="60" t="s">
        <v>152</v>
      </c>
      <c r="B101" s="70" t="s">
        <v>184</v>
      </c>
      <c r="C101" s="70" t="s">
        <v>185</v>
      </c>
      <c r="D101" s="310" t="s">
        <v>93</v>
      </c>
      <c r="E101" s="200" t="s">
        <v>97</v>
      </c>
      <c r="F101" s="201">
        <v>15</v>
      </c>
      <c r="G101" s="201">
        <v>13</v>
      </c>
      <c r="H101" s="201">
        <v>16</v>
      </c>
      <c r="I101" s="201">
        <v>44</v>
      </c>
      <c r="J101" s="201">
        <f t="shared" si="42"/>
        <v>4.4000000000000004</v>
      </c>
      <c r="K101" s="201">
        <f t="shared" si="44"/>
        <v>14.666666666666666</v>
      </c>
      <c r="L101" s="201">
        <f t="shared" ref="L101:L132" si="46">K101*2</f>
        <v>29.333333333333332</v>
      </c>
      <c r="M101" s="202">
        <f t="shared" si="43"/>
        <v>48.4</v>
      </c>
      <c r="N101" s="306"/>
      <c r="O101" s="201">
        <v>15</v>
      </c>
      <c r="P101" s="201">
        <v>25</v>
      </c>
      <c r="Q101" s="207">
        <f t="shared" ref="Q101:Q130" si="47">M101/3</f>
        <v>16.133333333333333</v>
      </c>
      <c r="R101" s="207">
        <f t="shared" ref="R101:R132" si="48">Q101*2</f>
        <v>32.266666666666666</v>
      </c>
      <c r="S101" s="207">
        <f t="shared" ref="S101:S132" si="49">SUM(P101-R101)</f>
        <v>-7.2666666666666657</v>
      </c>
      <c r="T101" s="311">
        <f t="shared" ref="T101:T130" si="50">SUM(P101-L101)/L101</f>
        <v>-0.14772727272727268</v>
      </c>
      <c r="U101" s="33">
        <f t="shared" si="45"/>
        <v>43.548387096774192</v>
      </c>
      <c r="V101" s="33">
        <f t="shared" ref="V101:V132" si="51">SUM(U101-M101)</f>
        <v>-4.8516129032258064</v>
      </c>
      <c r="W101" s="149">
        <f t="shared" ref="W101:W132" si="52">SUM(U101-I101)/I101</f>
        <v>-1.0263929618768359E-2</v>
      </c>
      <c r="AB101" s="387" t="s">
        <v>93</v>
      </c>
      <c r="AC101" s="381">
        <v>25</v>
      </c>
      <c r="AD101" s="382">
        <v>32.266666666666666</v>
      </c>
      <c r="AE101" s="382">
        <v>-7.2666666666666657</v>
      </c>
      <c r="AF101" s="388">
        <v>-0.14772727272727268</v>
      </c>
    </row>
    <row r="102" spans="1:32" ht="15" hidden="1" thickBot="1">
      <c r="A102" s="61" t="s">
        <v>152</v>
      </c>
      <c r="B102" s="71" t="s">
        <v>184</v>
      </c>
      <c r="C102" s="79" t="s">
        <v>185</v>
      </c>
      <c r="D102" s="314" t="s">
        <v>205</v>
      </c>
      <c r="E102" s="208" t="s">
        <v>204</v>
      </c>
      <c r="F102" s="201">
        <v>19</v>
      </c>
      <c r="G102" s="201">
        <v>6</v>
      </c>
      <c r="H102" s="201">
        <v>16</v>
      </c>
      <c r="I102" s="201">
        <v>41</v>
      </c>
      <c r="J102" s="201">
        <f t="shared" si="42"/>
        <v>4.1000000000000005</v>
      </c>
      <c r="K102" s="201">
        <f t="shared" si="44"/>
        <v>13.666666666666666</v>
      </c>
      <c r="L102" s="201">
        <f t="shared" si="46"/>
        <v>27.333333333333332</v>
      </c>
      <c r="M102" s="202">
        <f t="shared" si="43"/>
        <v>45.1</v>
      </c>
      <c r="N102" s="306"/>
      <c r="O102" s="201">
        <v>10</v>
      </c>
      <c r="P102" s="201">
        <v>15</v>
      </c>
      <c r="Q102" s="207">
        <f t="shared" si="47"/>
        <v>15.033333333333333</v>
      </c>
      <c r="R102" s="207">
        <f t="shared" si="48"/>
        <v>30.066666666666666</v>
      </c>
      <c r="S102" s="207">
        <f t="shared" si="49"/>
        <v>-15.066666666666666</v>
      </c>
      <c r="T102" s="311">
        <f t="shared" si="50"/>
        <v>-0.45121951219512191</v>
      </c>
      <c r="U102" s="33">
        <f t="shared" si="45"/>
        <v>29.032258064516128</v>
      </c>
      <c r="V102" s="33">
        <f t="shared" si="51"/>
        <v>-16.067741935483873</v>
      </c>
      <c r="W102" s="149">
        <f t="shared" si="52"/>
        <v>-0.29189614476789932</v>
      </c>
      <c r="AB102" s="387" t="s">
        <v>205</v>
      </c>
      <c r="AC102" s="381">
        <v>15</v>
      </c>
      <c r="AD102" s="382">
        <v>30.066666666666666</v>
      </c>
      <c r="AE102" s="382">
        <v>-15.066666666666666</v>
      </c>
      <c r="AF102" s="388">
        <v>-0.45121951219512191</v>
      </c>
    </row>
    <row r="103" spans="1:32" ht="15" thickBot="1">
      <c r="A103" s="85" t="s">
        <v>152</v>
      </c>
      <c r="B103" s="86" t="s">
        <v>186</v>
      </c>
      <c r="C103" s="86" t="s">
        <v>187</v>
      </c>
      <c r="D103" s="368" t="s">
        <v>199</v>
      </c>
      <c r="E103" s="357" t="s">
        <v>1</v>
      </c>
      <c r="F103" s="358">
        <f>SUM(F104:F112)</f>
        <v>207</v>
      </c>
      <c r="G103" s="358">
        <f>SUM(G104:G112)</f>
        <v>229</v>
      </c>
      <c r="H103" s="358">
        <f>SUM(H104:H112)</f>
        <v>258</v>
      </c>
      <c r="I103" s="358">
        <f>SUM(I104:I112)</f>
        <v>694</v>
      </c>
      <c r="J103" s="358">
        <f t="shared" si="42"/>
        <v>69.400000000000006</v>
      </c>
      <c r="K103" s="358">
        <f>SUM(K104:K112)</f>
        <v>231.33333333333334</v>
      </c>
      <c r="L103" s="358">
        <f t="shared" si="46"/>
        <v>462.66666666666669</v>
      </c>
      <c r="M103" s="359">
        <f t="shared" si="43"/>
        <v>763.4</v>
      </c>
      <c r="N103" s="306"/>
      <c r="O103" s="358">
        <f>SUM(O104:O112)</f>
        <v>250</v>
      </c>
      <c r="P103" s="358">
        <f>SUM(P104:P112)</f>
        <v>530</v>
      </c>
      <c r="Q103" s="359">
        <f t="shared" si="47"/>
        <v>254.46666666666667</v>
      </c>
      <c r="R103" s="359">
        <f t="shared" si="48"/>
        <v>508.93333333333334</v>
      </c>
      <c r="S103" s="359">
        <f t="shared" si="49"/>
        <v>21.066666666666663</v>
      </c>
      <c r="T103" s="367">
        <f t="shared" si="50"/>
        <v>0.14553314121037458</v>
      </c>
      <c r="U103" s="37">
        <f>SUM(U104:U110)</f>
        <v>255.48387096774195</v>
      </c>
      <c r="V103" s="37">
        <f t="shared" si="51"/>
        <v>-507.91612903225803</v>
      </c>
      <c r="W103" s="150">
        <f t="shared" si="52"/>
        <v>-0.63186762108394534</v>
      </c>
      <c r="AB103" s="387" t="s">
        <v>9</v>
      </c>
      <c r="AC103" s="381">
        <v>924</v>
      </c>
      <c r="AD103" s="382">
        <v>1135.9333333333334</v>
      </c>
      <c r="AE103" s="382">
        <v>-211.93333333333339</v>
      </c>
      <c r="AF103" s="388">
        <v>-0.10522918011620407</v>
      </c>
    </row>
    <row r="104" spans="1:32" ht="15" hidden="1" thickBot="1">
      <c r="A104" s="106" t="s">
        <v>152</v>
      </c>
      <c r="B104" s="107" t="s">
        <v>186</v>
      </c>
      <c r="C104" s="107" t="s">
        <v>187</v>
      </c>
      <c r="D104" s="310" t="s">
        <v>28</v>
      </c>
      <c r="E104" s="200" t="s">
        <v>29</v>
      </c>
      <c r="F104" s="201"/>
      <c r="G104" s="201">
        <v>1</v>
      </c>
      <c r="H104" s="201">
        <v>4</v>
      </c>
      <c r="I104" s="201">
        <v>5</v>
      </c>
      <c r="J104" s="201">
        <f t="shared" si="42"/>
        <v>0.5</v>
      </c>
      <c r="K104" s="201">
        <f t="shared" ref="K104:K110" si="53">SUM(F104+G104+H104)/3</f>
        <v>1.6666666666666667</v>
      </c>
      <c r="L104" s="201">
        <f t="shared" si="46"/>
        <v>3.3333333333333335</v>
      </c>
      <c r="M104" s="202">
        <f t="shared" si="43"/>
        <v>5.5</v>
      </c>
      <c r="N104" s="306"/>
      <c r="O104" s="201">
        <v>4</v>
      </c>
      <c r="P104" s="201">
        <v>5</v>
      </c>
      <c r="Q104" s="207">
        <f t="shared" si="47"/>
        <v>1.8333333333333333</v>
      </c>
      <c r="R104" s="207">
        <f t="shared" si="48"/>
        <v>3.6666666666666665</v>
      </c>
      <c r="S104" s="207">
        <f t="shared" si="49"/>
        <v>1.3333333333333335</v>
      </c>
      <c r="T104" s="311">
        <f t="shared" si="50"/>
        <v>0.49999999999999994</v>
      </c>
      <c r="U104" s="110">
        <f t="shared" ref="U104:U110" si="54">SUM((O104/31)*90)</f>
        <v>11.612903225806452</v>
      </c>
      <c r="V104" s="110">
        <f t="shared" si="51"/>
        <v>6.112903225806452</v>
      </c>
      <c r="W104" s="149">
        <f t="shared" si="52"/>
        <v>1.3225806451612905</v>
      </c>
      <c r="AB104" s="387" t="s">
        <v>28</v>
      </c>
      <c r="AC104" s="381">
        <v>5</v>
      </c>
      <c r="AD104" s="382">
        <v>3.6666666666666665</v>
      </c>
      <c r="AE104" s="382">
        <v>1.3333333333333335</v>
      </c>
      <c r="AF104" s="388">
        <v>0.49999999999999994</v>
      </c>
    </row>
    <row r="105" spans="1:32" ht="15" hidden="1" thickBot="1">
      <c r="A105" s="60" t="s">
        <v>152</v>
      </c>
      <c r="B105" s="70" t="s">
        <v>186</v>
      </c>
      <c r="C105" s="70" t="s">
        <v>187</v>
      </c>
      <c r="D105" s="310" t="s">
        <v>28</v>
      </c>
      <c r="E105" s="200" t="s">
        <v>30</v>
      </c>
      <c r="F105" s="201">
        <v>2</v>
      </c>
      <c r="G105" s="201">
        <v>8</v>
      </c>
      <c r="H105" s="201">
        <v>9</v>
      </c>
      <c r="I105" s="201">
        <v>19</v>
      </c>
      <c r="J105" s="201">
        <f t="shared" si="42"/>
        <v>1.9000000000000001</v>
      </c>
      <c r="K105" s="201">
        <f t="shared" si="53"/>
        <v>6.333333333333333</v>
      </c>
      <c r="L105" s="201">
        <f t="shared" si="46"/>
        <v>12.666666666666666</v>
      </c>
      <c r="M105" s="202">
        <f t="shared" si="43"/>
        <v>20.9</v>
      </c>
      <c r="N105" s="306"/>
      <c r="O105" s="201">
        <v>3</v>
      </c>
      <c r="P105" s="201">
        <v>10</v>
      </c>
      <c r="Q105" s="207">
        <f t="shared" si="47"/>
        <v>6.9666666666666659</v>
      </c>
      <c r="R105" s="207">
        <f t="shared" si="48"/>
        <v>13.933333333333332</v>
      </c>
      <c r="S105" s="207">
        <f t="shared" si="49"/>
        <v>-3.9333333333333318</v>
      </c>
      <c r="T105" s="311">
        <f t="shared" si="50"/>
        <v>-0.21052631578947364</v>
      </c>
      <c r="U105" s="33">
        <f t="shared" si="54"/>
        <v>8.7096774193548381</v>
      </c>
      <c r="V105" s="33">
        <f t="shared" si="51"/>
        <v>-12.19032258064516</v>
      </c>
      <c r="W105" s="149">
        <f t="shared" si="52"/>
        <v>-0.54159592529711376</v>
      </c>
      <c r="AB105" s="387" t="s">
        <v>28</v>
      </c>
      <c r="AC105" s="381">
        <v>10</v>
      </c>
      <c r="AD105" s="382">
        <v>13.933333333333332</v>
      </c>
      <c r="AE105" s="382">
        <v>-3.9333333333333318</v>
      </c>
      <c r="AF105" s="388">
        <v>-0.21052631578947364</v>
      </c>
    </row>
    <row r="106" spans="1:32" ht="15" hidden="1" thickBot="1">
      <c r="A106" s="60" t="s">
        <v>152</v>
      </c>
      <c r="B106" s="70" t="s">
        <v>186</v>
      </c>
      <c r="C106" s="70" t="s">
        <v>187</v>
      </c>
      <c r="D106" s="310" t="s">
        <v>28</v>
      </c>
      <c r="E106" s="200" t="s">
        <v>31</v>
      </c>
      <c r="F106" s="201">
        <v>1</v>
      </c>
      <c r="G106" s="201">
        <v>4</v>
      </c>
      <c r="H106" s="201">
        <v>2</v>
      </c>
      <c r="I106" s="201">
        <v>7</v>
      </c>
      <c r="J106" s="201">
        <f t="shared" si="42"/>
        <v>0.70000000000000007</v>
      </c>
      <c r="K106" s="201">
        <f t="shared" si="53"/>
        <v>2.3333333333333335</v>
      </c>
      <c r="L106" s="201">
        <f t="shared" si="46"/>
        <v>4.666666666666667</v>
      </c>
      <c r="M106" s="202">
        <f t="shared" si="43"/>
        <v>7.7</v>
      </c>
      <c r="N106" s="306"/>
      <c r="O106" s="201">
        <v>0</v>
      </c>
      <c r="P106" s="201">
        <v>0</v>
      </c>
      <c r="Q106" s="207">
        <f t="shared" si="47"/>
        <v>2.5666666666666669</v>
      </c>
      <c r="R106" s="207">
        <f t="shared" si="48"/>
        <v>5.1333333333333337</v>
      </c>
      <c r="S106" s="207">
        <f t="shared" si="49"/>
        <v>-5.1333333333333337</v>
      </c>
      <c r="T106" s="311">
        <f t="shared" si="50"/>
        <v>-1</v>
      </c>
      <c r="U106" s="33">
        <f t="shared" si="54"/>
        <v>0</v>
      </c>
      <c r="V106" s="33">
        <f t="shared" si="51"/>
        <v>-7.7</v>
      </c>
      <c r="W106" s="149">
        <f t="shared" si="52"/>
        <v>-1</v>
      </c>
      <c r="AB106" s="387" t="s">
        <v>28</v>
      </c>
      <c r="AC106" s="381">
        <v>0</v>
      </c>
      <c r="AD106" s="382">
        <v>5.1333333333333337</v>
      </c>
      <c r="AE106" s="382">
        <v>-5.1333333333333337</v>
      </c>
      <c r="AF106" s="388">
        <v>-1</v>
      </c>
    </row>
    <row r="107" spans="1:32" ht="15" hidden="1" thickBot="1">
      <c r="A107" s="60" t="s">
        <v>152</v>
      </c>
      <c r="B107" s="70" t="s">
        <v>186</v>
      </c>
      <c r="C107" s="70" t="s">
        <v>187</v>
      </c>
      <c r="D107" s="310" t="s">
        <v>108</v>
      </c>
      <c r="E107" s="200" t="s">
        <v>109</v>
      </c>
      <c r="F107" s="201">
        <v>34</v>
      </c>
      <c r="G107" s="201">
        <v>32</v>
      </c>
      <c r="H107" s="201">
        <v>38</v>
      </c>
      <c r="I107" s="201">
        <v>104</v>
      </c>
      <c r="J107" s="201">
        <f t="shared" si="42"/>
        <v>10.4</v>
      </c>
      <c r="K107" s="201">
        <f t="shared" si="53"/>
        <v>34.666666666666664</v>
      </c>
      <c r="L107" s="201">
        <f t="shared" si="46"/>
        <v>69.333333333333329</v>
      </c>
      <c r="M107" s="202">
        <f t="shared" si="43"/>
        <v>114.4</v>
      </c>
      <c r="N107" s="306"/>
      <c r="O107" s="201">
        <v>24</v>
      </c>
      <c r="P107" s="201">
        <v>46</v>
      </c>
      <c r="Q107" s="207">
        <f t="shared" si="47"/>
        <v>38.133333333333333</v>
      </c>
      <c r="R107" s="207">
        <f t="shared" si="48"/>
        <v>76.266666666666666</v>
      </c>
      <c r="S107" s="207">
        <f t="shared" si="49"/>
        <v>-30.266666666666666</v>
      </c>
      <c r="T107" s="311">
        <f t="shared" si="50"/>
        <v>-0.33653846153846151</v>
      </c>
      <c r="U107" s="33">
        <f t="shared" si="54"/>
        <v>69.677419354838705</v>
      </c>
      <c r="V107" s="33">
        <f t="shared" si="51"/>
        <v>-44.722580645161301</v>
      </c>
      <c r="W107" s="149">
        <f t="shared" si="52"/>
        <v>-0.3300248138957817</v>
      </c>
      <c r="AB107" s="387" t="s">
        <v>108</v>
      </c>
      <c r="AC107" s="381">
        <v>46</v>
      </c>
      <c r="AD107" s="382">
        <v>76.266666666666666</v>
      </c>
      <c r="AE107" s="382">
        <v>-30.266666666666666</v>
      </c>
      <c r="AF107" s="388">
        <v>-0.33653846153846151</v>
      </c>
    </row>
    <row r="108" spans="1:32" ht="15" hidden="1" thickBot="1">
      <c r="A108" s="60" t="s">
        <v>152</v>
      </c>
      <c r="B108" s="70" t="s">
        <v>186</v>
      </c>
      <c r="C108" s="70" t="s">
        <v>187</v>
      </c>
      <c r="D108" s="310" t="s">
        <v>108</v>
      </c>
      <c r="E108" s="200" t="s">
        <v>110</v>
      </c>
      <c r="F108" s="201">
        <v>13</v>
      </c>
      <c r="G108" s="201">
        <v>15</v>
      </c>
      <c r="H108" s="201">
        <v>19</v>
      </c>
      <c r="I108" s="201">
        <v>47</v>
      </c>
      <c r="J108" s="201">
        <f t="shared" si="42"/>
        <v>4.7</v>
      </c>
      <c r="K108" s="201">
        <f t="shared" si="53"/>
        <v>15.666666666666666</v>
      </c>
      <c r="L108" s="201">
        <f t="shared" si="46"/>
        <v>31.333333333333332</v>
      </c>
      <c r="M108" s="202">
        <f t="shared" si="43"/>
        <v>51.7</v>
      </c>
      <c r="N108" s="306"/>
      <c r="O108" s="201">
        <v>23</v>
      </c>
      <c r="P108" s="201">
        <v>33</v>
      </c>
      <c r="Q108" s="207">
        <f t="shared" si="47"/>
        <v>17.233333333333334</v>
      </c>
      <c r="R108" s="207">
        <f t="shared" si="48"/>
        <v>34.466666666666669</v>
      </c>
      <c r="S108" s="207">
        <f t="shared" si="49"/>
        <v>-1.4666666666666686</v>
      </c>
      <c r="T108" s="311">
        <f t="shared" si="50"/>
        <v>5.319148936170217E-2</v>
      </c>
      <c r="U108" s="33">
        <f t="shared" si="54"/>
        <v>66.774193548387103</v>
      </c>
      <c r="V108" s="33">
        <f t="shared" si="51"/>
        <v>15.0741935483871</v>
      </c>
      <c r="W108" s="149">
        <f t="shared" si="52"/>
        <v>0.4207275223061086</v>
      </c>
      <c r="AB108" s="387" t="s">
        <v>108</v>
      </c>
      <c r="AC108" s="381">
        <v>33</v>
      </c>
      <c r="AD108" s="382">
        <v>34.466666666666669</v>
      </c>
      <c r="AE108" s="382">
        <v>-1.4666666666666686</v>
      </c>
      <c r="AF108" s="388">
        <v>5.319148936170217E-2</v>
      </c>
    </row>
    <row r="109" spans="1:32" ht="15" hidden="1" thickBot="1">
      <c r="A109" s="60" t="s">
        <v>152</v>
      </c>
      <c r="B109" s="70" t="s">
        <v>186</v>
      </c>
      <c r="C109" s="70" t="s">
        <v>187</v>
      </c>
      <c r="D109" s="310" t="s">
        <v>108</v>
      </c>
      <c r="E109" s="200" t="s">
        <v>111</v>
      </c>
      <c r="F109" s="201">
        <v>6</v>
      </c>
      <c r="G109" s="201">
        <v>13</v>
      </c>
      <c r="H109" s="201">
        <v>20</v>
      </c>
      <c r="I109" s="201">
        <v>39</v>
      </c>
      <c r="J109" s="201">
        <f t="shared" si="42"/>
        <v>3.9000000000000004</v>
      </c>
      <c r="K109" s="201">
        <f t="shared" si="53"/>
        <v>13</v>
      </c>
      <c r="L109" s="201">
        <f t="shared" si="46"/>
        <v>26</v>
      </c>
      <c r="M109" s="202">
        <f t="shared" si="43"/>
        <v>42.9</v>
      </c>
      <c r="N109" s="306"/>
      <c r="O109" s="201">
        <v>16</v>
      </c>
      <c r="P109" s="201">
        <v>30</v>
      </c>
      <c r="Q109" s="207">
        <f t="shared" si="47"/>
        <v>14.299999999999999</v>
      </c>
      <c r="R109" s="207">
        <f t="shared" si="48"/>
        <v>28.599999999999998</v>
      </c>
      <c r="S109" s="207">
        <f t="shared" si="49"/>
        <v>1.4000000000000021</v>
      </c>
      <c r="T109" s="311">
        <f t="shared" si="50"/>
        <v>0.15384615384615385</v>
      </c>
      <c r="U109" s="33">
        <f t="shared" si="54"/>
        <v>46.451612903225808</v>
      </c>
      <c r="V109" s="33">
        <f t="shared" si="51"/>
        <v>3.5516129032258092</v>
      </c>
      <c r="W109" s="149">
        <f t="shared" si="52"/>
        <v>0.19106699751861045</v>
      </c>
      <c r="AB109" s="387" t="s">
        <v>108</v>
      </c>
      <c r="AC109" s="381">
        <v>30</v>
      </c>
      <c r="AD109" s="382">
        <v>28.599999999999998</v>
      </c>
      <c r="AE109" s="382">
        <v>1.4000000000000021</v>
      </c>
      <c r="AF109" s="388">
        <v>0.15384615384615385</v>
      </c>
    </row>
    <row r="110" spans="1:32" ht="15" hidden="1" thickBot="1">
      <c r="A110" s="61" t="s">
        <v>152</v>
      </c>
      <c r="B110" s="71" t="s">
        <v>186</v>
      </c>
      <c r="C110" s="71" t="s">
        <v>187</v>
      </c>
      <c r="D110" s="310" t="s">
        <v>108</v>
      </c>
      <c r="E110" s="200" t="s">
        <v>112</v>
      </c>
      <c r="F110" s="201">
        <v>6</v>
      </c>
      <c r="G110" s="201">
        <v>15</v>
      </c>
      <c r="H110" s="201">
        <v>8</v>
      </c>
      <c r="I110" s="201">
        <v>29</v>
      </c>
      <c r="J110" s="201">
        <f t="shared" si="42"/>
        <v>2.9000000000000004</v>
      </c>
      <c r="K110" s="201">
        <f t="shared" si="53"/>
        <v>9.6666666666666661</v>
      </c>
      <c r="L110" s="201">
        <f t="shared" si="46"/>
        <v>19.333333333333332</v>
      </c>
      <c r="M110" s="202">
        <f t="shared" si="43"/>
        <v>31.9</v>
      </c>
      <c r="N110" s="306"/>
      <c r="O110" s="201">
        <v>18</v>
      </c>
      <c r="P110" s="201">
        <v>35</v>
      </c>
      <c r="Q110" s="207">
        <f t="shared" si="47"/>
        <v>10.633333333333333</v>
      </c>
      <c r="R110" s="207">
        <f t="shared" si="48"/>
        <v>21.266666666666666</v>
      </c>
      <c r="S110" s="207">
        <f t="shared" si="49"/>
        <v>13.733333333333334</v>
      </c>
      <c r="T110" s="311">
        <f t="shared" si="50"/>
        <v>0.81034482758620696</v>
      </c>
      <c r="U110" s="33">
        <f t="shared" si="54"/>
        <v>52.258064516129039</v>
      </c>
      <c r="V110" s="33">
        <f t="shared" si="51"/>
        <v>20.358064516129041</v>
      </c>
      <c r="W110" s="149">
        <f t="shared" si="52"/>
        <v>0.80200222469410476</v>
      </c>
      <c r="AB110" s="387" t="s">
        <v>108</v>
      </c>
      <c r="AC110" s="381">
        <v>35</v>
      </c>
      <c r="AD110" s="382">
        <v>21.266666666666666</v>
      </c>
      <c r="AE110" s="382">
        <v>13.733333333333334</v>
      </c>
      <c r="AF110" s="388">
        <v>0.81034482758620696</v>
      </c>
    </row>
    <row r="111" spans="1:32" ht="15" thickBot="1">
      <c r="A111" s="85" t="s">
        <v>153</v>
      </c>
      <c r="B111" s="86" t="s">
        <v>157</v>
      </c>
      <c r="C111" s="86" t="s">
        <v>171</v>
      </c>
      <c r="D111" s="368" t="s">
        <v>197</v>
      </c>
      <c r="E111" s="357" t="s">
        <v>1</v>
      </c>
      <c r="F111" s="359">
        <f>SUM(F112:F117)</f>
        <v>143</v>
      </c>
      <c r="G111" s="359">
        <f>SUM(G112:G117)</f>
        <v>138</v>
      </c>
      <c r="H111" s="359">
        <f>SUM(H112:H117)</f>
        <v>156</v>
      </c>
      <c r="I111" s="359">
        <f>SUM(I112:I117)</f>
        <v>437</v>
      </c>
      <c r="J111" s="359">
        <f t="shared" si="42"/>
        <v>43.7</v>
      </c>
      <c r="K111" s="359">
        <f>SUM(K112:K117)</f>
        <v>145.66666666666666</v>
      </c>
      <c r="L111" s="359">
        <f t="shared" si="46"/>
        <v>291.33333333333331</v>
      </c>
      <c r="M111" s="359">
        <f t="shared" si="43"/>
        <v>480.7</v>
      </c>
      <c r="N111" s="306"/>
      <c r="O111" s="359">
        <f>SUM(O112:O117)</f>
        <v>160</v>
      </c>
      <c r="P111" s="359">
        <f>SUM(P112:P117)</f>
        <v>327</v>
      </c>
      <c r="Q111" s="359">
        <f t="shared" si="47"/>
        <v>160.23333333333332</v>
      </c>
      <c r="R111" s="359">
        <f t="shared" si="48"/>
        <v>320.46666666666664</v>
      </c>
      <c r="S111" s="359">
        <f t="shared" si="49"/>
        <v>6.5333333333333599</v>
      </c>
      <c r="T111" s="367">
        <f t="shared" si="50"/>
        <v>0.12242562929061793</v>
      </c>
      <c r="U111" s="37">
        <f>SUM(U112:U116)</f>
        <v>72.58064516129032</v>
      </c>
      <c r="V111" s="37">
        <f t="shared" si="51"/>
        <v>-408.11935483870968</v>
      </c>
      <c r="W111" s="150">
        <f t="shared" si="52"/>
        <v>-0.8339115671366355</v>
      </c>
      <c r="AB111" s="387" t="s">
        <v>193</v>
      </c>
      <c r="AC111" s="381">
        <v>114</v>
      </c>
      <c r="AD111" s="382">
        <v>159.86666666666667</v>
      </c>
      <c r="AE111" s="382">
        <v>-45.866666666666674</v>
      </c>
      <c r="AF111" s="388">
        <v>-0.2155963302752294</v>
      </c>
    </row>
    <row r="112" spans="1:32" ht="15" hidden="1" thickBot="1">
      <c r="A112" s="59" t="s">
        <v>153</v>
      </c>
      <c r="B112" s="69" t="s">
        <v>157</v>
      </c>
      <c r="C112" s="69" t="s">
        <v>171</v>
      </c>
      <c r="D112" s="313" t="s">
        <v>113</v>
      </c>
      <c r="E112" s="194" t="s">
        <v>114</v>
      </c>
      <c r="F112" s="195">
        <v>2</v>
      </c>
      <c r="G112" s="195">
        <v>3</v>
      </c>
      <c r="H112" s="195">
        <v>2</v>
      </c>
      <c r="I112" s="195">
        <v>7</v>
      </c>
      <c r="J112" s="195">
        <f t="shared" si="42"/>
        <v>0.70000000000000007</v>
      </c>
      <c r="K112" s="195">
        <f>SUM(F112+G112+H112)/3</f>
        <v>2.3333333333333335</v>
      </c>
      <c r="L112" s="195">
        <f t="shared" si="46"/>
        <v>4.666666666666667</v>
      </c>
      <c r="M112" s="196">
        <f t="shared" si="43"/>
        <v>7.7</v>
      </c>
      <c r="N112" s="306"/>
      <c r="O112" s="195">
        <v>2</v>
      </c>
      <c r="P112" s="195">
        <v>44</v>
      </c>
      <c r="Q112" s="207">
        <f t="shared" si="47"/>
        <v>2.5666666666666669</v>
      </c>
      <c r="R112" s="207">
        <f t="shared" si="48"/>
        <v>5.1333333333333337</v>
      </c>
      <c r="S112" s="207">
        <f t="shared" si="49"/>
        <v>38.866666666666667</v>
      </c>
      <c r="T112" s="311">
        <f t="shared" si="50"/>
        <v>8.4285714285714288</v>
      </c>
      <c r="U112" s="31">
        <f>SUM((O112/31)*90)</f>
        <v>5.806451612903226</v>
      </c>
      <c r="V112" s="31">
        <f t="shared" si="51"/>
        <v>-1.8935483870967742</v>
      </c>
      <c r="W112" s="149">
        <f t="shared" si="52"/>
        <v>-0.1705069124423963</v>
      </c>
      <c r="AB112" s="387" t="s">
        <v>113</v>
      </c>
      <c r="AC112" s="381">
        <v>44</v>
      </c>
      <c r="AD112" s="382">
        <v>5.1333333333333337</v>
      </c>
      <c r="AE112" s="382">
        <v>38.866666666666667</v>
      </c>
      <c r="AF112" s="388">
        <v>8.4285714285714288</v>
      </c>
    </row>
    <row r="113" spans="1:32" ht="15" hidden="1" thickBot="1">
      <c r="A113" s="59" t="s">
        <v>153</v>
      </c>
      <c r="B113" s="69" t="s">
        <v>157</v>
      </c>
      <c r="C113" s="69" t="s">
        <v>171</v>
      </c>
      <c r="D113" s="313" t="s">
        <v>113</v>
      </c>
      <c r="E113" s="194" t="s">
        <v>115</v>
      </c>
      <c r="F113" s="195">
        <v>4</v>
      </c>
      <c r="G113" s="195">
        <v>5</v>
      </c>
      <c r="H113" s="195">
        <v>10</v>
      </c>
      <c r="I113" s="195">
        <v>19</v>
      </c>
      <c r="J113" s="195">
        <f t="shared" si="42"/>
        <v>1.9000000000000001</v>
      </c>
      <c r="K113" s="195">
        <f>SUM(F113+G113+H113)/3</f>
        <v>6.333333333333333</v>
      </c>
      <c r="L113" s="195">
        <f t="shared" si="46"/>
        <v>12.666666666666666</v>
      </c>
      <c r="M113" s="196">
        <f t="shared" si="43"/>
        <v>20.9</v>
      </c>
      <c r="N113" s="306"/>
      <c r="O113" s="195">
        <v>4</v>
      </c>
      <c r="P113" s="195">
        <v>5</v>
      </c>
      <c r="Q113" s="207">
        <f t="shared" si="47"/>
        <v>6.9666666666666659</v>
      </c>
      <c r="R113" s="207">
        <f t="shared" si="48"/>
        <v>13.933333333333332</v>
      </c>
      <c r="S113" s="207">
        <f t="shared" si="49"/>
        <v>-8.9333333333333318</v>
      </c>
      <c r="T113" s="311">
        <f t="shared" si="50"/>
        <v>-0.60526315789473684</v>
      </c>
      <c r="U113" s="31">
        <f>SUM((O113/31)*90)</f>
        <v>11.612903225806452</v>
      </c>
      <c r="V113" s="31">
        <f t="shared" si="51"/>
        <v>-9.2870967741935466</v>
      </c>
      <c r="W113" s="149">
        <f t="shared" si="52"/>
        <v>-0.38879456706281834</v>
      </c>
      <c r="AB113" s="387" t="s">
        <v>113</v>
      </c>
      <c r="AC113" s="381">
        <v>5</v>
      </c>
      <c r="AD113" s="382">
        <v>13.933333333333332</v>
      </c>
      <c r="AE113" s="382">
        <v>-8.9333333333333318</v>
      </c>
      <c r="AF113" s="388">
        <v>-0.60526315789473684</v>
      </c>
    </row>
    <row r="114" spans="1:32" ht="15" hidden="1" thickBot="1">
      <c r="A114" s="59" t="s">
        <v>153</v>
      </c>
      <c r="B114" s="69" t="s">
        <v>157</v>
      </c>
      <c r="C114" s="69" t="s">
        <v>171</v>
      </c>
      <c r="D114" s="313" t="s">
        <v>113</v>
      </c>
      <c r="E114" s="194" t="s">
        <v>116</v>
      </c>
      <c r="F114" s="195">
        <v>4</v>
      </c>
      <c r="G114" s="195">
        <v>7</v>
      </c>
      <c r="H114" s="195">
        <v>4</v>
      </c>
      <c r="I114" s="195">
        <v>15</v>
      </c>
      <c r="J114" s="195">
        <f t="shared" si="42"/>
        <v>1.5</v>
      </c>
      <c r="K114" s="195">
        <f>SUM(F114+G114+H114)/3</f>
        <v>5</v>
      </c>
      <c r="L114" s="195">
        <f t="shared" si="46"/>
        <v>10</v>
      </c>
      <c r="M114" s="196">
        <f t="shared" si="43"/>
        <v>16.5</v>
      </c>
      <c r="N114" s="306"/>
      <c r="O114" s="195">
        <v>9</v>
      </c>
      <c r="P114" s="195">
        <v>11</v>
      </c>
      <c r="Q114" s="207">
        <f t="shared" si="47"/>
        <v>5.5</v>
      </c>
      <c r="R114" s="207">
        <f t="shared" si="48"/>
        <v>11</v>
      </c>
      <c r="S114" s="207">
        <f t="shared" si="49"/>
        <v>0</v>
      </c>
      <c r="T114" s="311">
        <f t="shared" si="50"/>
        <v>0.1</v>
      </c>
      <c r="U114" s="31">
        <f>SUM((O114/31)*90)</f>
        <v>26.12903225806452</v>
      </c>
      <c r="V114" s="31">
        <f t="shared" si="51"/>
        <v>9.6290322580645196</v>
      </c>
      <c r="W114" s="149">
        <f t="shared" si="52"/>
        <v>0.74193548387096797</v>
      </c>
      <c r="AB114" s="387" t="s">
        <v>113</v>
      </c>
      <c r="AC114" s="381">
        <v>11</v>
      </c>
      <c r="AD114" s="382">
        <v>11</v>
      </c>
      <c r="AE114" s="382">
        <v>0</v>
      </c>
      <c r="AF114" s="388">
        <v>0.1</v>
      </c>
    </row>
    <row r="115" spans="1:32" ht="15" hidden="1" thickBot="1">
      <c r="A115" s="59" t="s">
        <v>153</v>
      </c>
      <c r="B115" s="69" t="s">
        <v>157</v>
      </c>
      <c r="C115" s="69" t="s">
        <v>171</v>
      </c>
      <c r="D115" s="313" t="s">
        <v>113</v>
      </c>
      <c r="E115" s="194" t="s">
        <v>117</v>
      </c>
      <c r="F115" s="195">
        <v>8</v>
      </c>
      <c r="G115" s="195">
        <v>4</v>
      </c>
      <c r="H115" s="195">
        <v>4</v>
      </c>
      <c r="I115" s="195">
        <v>16</v>
      </c>
      <c r="J115" s="195">
        <f t="shared" si="42"/>
        <v>1.6</v>
      </c>
      <c r="K115" s="195">
        <f>SUM(F115+G115+H115)/3</f>
        <v>5.333333333333333</v>
      </c>
      <c r="L115" s="195">
        <f t="shared" si="46"/>
        <v>10.666666666666666</v>
      </c>
      <c r="M115" s="196">
        <f t="shared" si="43"/>
        <v>17.600000000000001</v>
      </c>
      <c r="N115" s="306"/>
      <c r="O115" s="195">
        <v>7</v>
      </c>
      <c r="P115" s="195">
        <v>17</v>
      </c>
      <c r="Q115" s="207">
        <f t="shared" si="47"/>
        <v>5.8666666666666671</v>
      </c>
      <c r="R115" s="207">
        <f t="shared" si="48"/>
        <v>11.733333333333334</v>
      </c>
      <c r="S115" s="207">
        <f t="shared" si="49"/>
        <v>5.2666666666666657</v>
      </c>
      <c r="T115" s="311">
        <f t="shared" si="50"/>
        <v>0.59375000000000011</v>
      </c>
      <c r="U115" s="31">
        <f>SUM((O115/31)*90)</f>
        <v>20.322580645161288</v>
      </c>
      <c r="V115" s="31">
        <f t="shared" si="51"/>
        <v>2.7225806451612868</v>
      </c>
      <c r="W115" s="149">
        <f t="shared" si="52"/>
        <v>0.27016129032258052</v>
      </c>
      <c r="AB115" s="387" t="s">
        <v>113</v>
      </c>
      <c r="AC115" s="381">
        <v>17</v>
      </c>
      <c r="AD115" s="382">
        <v>11.733333333333334</v>
      </c>
      <c r="AE115" s="382">
        <v>5.2666666666666657</v>
      </c>
      <c r="AF115" s="388">
        <v>0.59375000000000011</v>
      </c>
    </row>
    <row r="116" spans="1:32" ht="15" hidden="1" thickBot="1">
      <c r="A116" s="59" t="s">
        <v>153</v>
      </c>
      <c r="B116" s="69" t="s">
        <v>157</v>
      </c>
      <c r="C116" s="69" t="s">
        <v>171</v>
      </c>
      <c r="D116" s="313" t="s">
        <v>113</v>
      </c>
      <c r="E116" s="194" t="s">
        <v>118</v>
      </c>
      <c r="F116" s="195">
        <v>16</v>
      </c>
      <c r="G116" s="195">
        <v>13</v>
      </c>
      <c r="H116" s="195">
        <v>9</v>
      </c>
      <c r="I116" s="195">
        <v>38</v>
      </c>
      <c r="J116" s="195">
        <f t="shared" si="42"/>
        <v>3.8000000000000003</v>
      </c>
      <c r="K116" s="195">
        <f>SUM(F116+G116+H116)/3</f>
        <v>12.666666666666666</v>
      </c>
      <c r="L116" s="195">
        <f t="shared" si="46"/>
        <v>25.333333333333332</v>
      </c>
      <c r="M116" s="196">
        <f t="shared" si="43"/>
        <v>41.8</v>
      </c>
      <c r="N116" s="306"/>
      <c r="O116" s="195">
        <v>3</v>
      </c>
      <c r="P116" s="195">
        <v>14</v>
      </c>
      <c r="Q116" s="207">
        <f t="shared" si="47"/>
        <v>13.933333333333332</v>
      </c>
      <c r="R116" s="207">
        <f t="shared" si="48"/>
        <v>27.866666666666664</v>
      </c>
      <c r="S116" s="207">
        <f t="shared" si="49"/>
        <v>-13.866666666666664</v>
      </c>
      <c r="T116" s="311">
        <f t="shared" si="50"/>
        <v>-0.44736842105263153</v>
      </c>
      <c r="U116" s="31">
        <f>SUM((O116/31)*90)</f>
        <v>8.7096774193548381</v>
      </c>
      <c r="V116" s="31">
        <f t="shared" si="51"/>
        <v>-33.090322580645157</v>
      </c>
      <c r="W116" s="149">
        <f t="shared" si="52"/>
        <v>-0.77079796264855682</v>
      </c>
      <c r="AB116" s="387" t="s">
        <v>113</v>
      </c>
      <c r="AC116" s="381">
        <v>14</v>
      </c>
      <c r="AD116" s="382">
        <v>27.866666666666664</v>
      </c>
      <c r="AE116" s="382">
        <v>-13.866666666666664</v>
      </c>
      <c r="AF116" s="388">
        <v>-0.44736842105263153</v>
      </c>
    </row>
    <row r="117" spans="1:32" ht="15" thickBot="1">
      <c r="A117" s="85" t="s">
        <v>152</v>
      </c>
      <c r="B117" s="86" t="s">
        <v>189</v>
      </c>
      <c r="C117" s="86" t="s">
        <v>188</v>
      </c>
      <c r="D117" s="366" t="s">
        <v>125</v>
      </c>
      <c r="E117" s="357" t="s">
        <v>1</v>
      </c>
      <c r="F117" s="358">
        <f>SUM(F118:F123)</f>
        <v>109</v>
      </c>
      <c r="G117" s="358">
        <f>SUM(G118:G123)</f>
        <v>106</v>
      </c>
      <c r="H117" s="358">
        <f>SUM(H118:H123)</f>
        <v>127</v>
      </c>
      <c r="I117" s="358">
        <f>SUM(I118:I123)</f>
        <v>342</v>
      </c>
      <c r="J117" s="358">
        <f t="shared" si="42"/>
        <v>34.200000000000003</v>
      </c>
      <c r="K117" s="358">
        <f>SUM(K118:K123)</f>
        <v>114</v>
      </c>
      <c r="L117" s="358">
        <f t="shared" si="46"/>
        <v>228</v>
      </c>
      <c r="M117" s="359">
        <f t="shared" si="43"/>
        <v>376.2</v>
      </c>
      <c r="N117" s="306"/>
      <c r="O117" s="358">
        <f>SUM(O118:O123)</f>
        <v>135</v>
      </c>
      <c r="P117" s="358">
        <f>SUM(P118:P123)</f>
        <v>236</v>
      </c>
      <c r="Q117" s="359">
        <f t="shared" si="47"/>
        <v>125.39999999999999</v>
      </c>
      <c r="R117" s="359">
        <f t="shared" si="48"/>
        <v>250.79999999999998</v>
      </c>
      <c r="S117" s="359">
        <f t="shared" si="49"/>
        <v>-14.799999999999983</v>
      </c>
      <c r="T117" s="367">
        <f t="shared" si="50"/>
        <v>3.5087719298245612E-2</v>
      </c>
      <c r="U117" s="37">
        <f>SUM(U118:U122)</f>
        <v>162.58064516129033</v>
      </c>
      <c r="V117" s="37">
        <f t="shared" si="51"/>
        <v>-213.61935483870965</v>
      </c>
      <c r="W117" s="150">
        <f t="shared" si="52"/>
        <v>-0.52461799660441422</v>
      </c>
      <c r="AB117" s="387" t="s">
        <v>32</v>
      </c>
      <c r="AC117" s="381">
        <v>86</v>
      </c>
      <c r="AD117" s="382">
        <v>154.73333333333332</v>
      </c>
      <c r="AE117" s="382">
        <v>-68.73333333333332</v>
      </c>
      <c r="AF117" s="388">
        <v>-0.38862559241706168</v>
      </c>
    </row>
    <row r="118" spans="1:32" ht="15" hidden="1" thickBot="1">
      <c r="A118" s="60" t="s">
        <v>152</v>
      </c>
      <c r="B118" s="70" t="s">
        <v>189</v>
      </c>
      <c r="C118" s="70" t="s">
        <v>188</v>
      </c>
      <c r="D118" s="310" t="s">
        <v>119</v>
      </c>
      <c r="E118" s="200" t="s">
        <v>120</v>
      </c>
      <c r="F118" s="201">
        <v>6</v>
      </c>
      <c r="G118" s="201">
        <v>6</v>
      </c>
      <c r="H118" s="201">
        <v>12</v>
      </c>
      <c r="I118" s="201">
        <v>24</v>
      </c>
      <c r="J118" s="201">
        <f t="shared" si="42"/>
        <v>2.4000000000000004</v>
      </c>
      <c r="K118" s="201">
        <f>SUM(F118+G118+H118)/3</f>
        <v>8</v>
      </c>
      <c r="L118" s="201">
        <f t="shared" si="46"/>
        <v>16</v>
      </c>
      <c r="M118" s="202">
        <f t="shared" si="43"/>
        <v>26.4</v>
      </c>
      <c r="N118" s="306"/>
      <c r="O118" s="201">
        <v>8</v>
      </c>
      <c r="P118" s="201">
        <v>17</v>
      </c>
      <c r="Q118" s="207">
        <f t="shared" si="47"/>
        <v>8.7999999999999989</v>
      </c>
      <c r="R118" s="207">
        <f t="shared" si="48"/>
        <v>17.599999999999998</v>
      </c>
      <c r="S118" s="207">
        <f t="shared" si="49"/>
        <v>-0.59999999999999787</v>
      </c>
      <c r="T118" s="311">
        <f t="shared" si="50"/>
        <v>6.25E-2</v>
      </c>
      <c r="U118" s="33">
        <f>SUM((O118/31)*90)</f>
        <v>23.225806451612904</v>
      </c>
      <c r="V118" s="33">
        <f t="shared" si="51"/>
        <v>-3.1741935483870947</v>
      </c>
      <c r="W118" s="149">
        <f t="shared" si="52"/>
        <v>-3.2258064516129004E-2</v>
      </c>
      <c r="AB118" s="387" t="s">
        <v>119</v>
      </c>
      <c r="AC118" s="381">
        <v>17</v>
      </c>
      <c r="AD118" s="382">
        <v>17.599999999999998</v>
      </c>
      <c r="AE118" s="382">
        <v>-0.59999999999999787</v>
      </c>
      <c r="AF118" s="388">
        <v>6.25E-2</v>
      </c>
    </row>
    <row r="119" spans="1:32" ht="15" hidden="1" thickBot="1">
      <c r="A119" s="60" t="s">
        <v>152</v>
      </c>
      <c r="B119" s="70" t="s">
        <v>189</v>
      </c>
      <c r="C119" s="70" t="s">
        <v>188</v>
      </c>
      <c r="D119" s="310" t="s">
        <v>119</v>
      </c>
      <c r="E119" s="200" t="s">
        <v>121</v>
      </c>
      <c r="F119" s="201">
        <v>7</v>
      </c>
      <c r="G119" s="201">
        <v>7</v>
      </c>
      <c r="H119" s="201">
        <v>9</v>
      </c>
      <c r="I119" s="201">
        <v>23</v>
      </c>
      <c r="J119" s="201">
        <f t="shared" si="42"/>
        <v>2.3000000000000003</v>
      </c>
      <c r="K119" s="201">
        <f>SUM(F119+G119+H119)/3</f>
        <v>7.666666666666667</v>
      </c>
      <c r="L119" s="201">
        <f t="shared" si="46"/>
        <v>15.333333333333334</v>
      </c>
      <c r="M119" s="202">
        <f t="shared" si="43"/>
        <v>25.3</v>
      </c>
      <c r="N119" s="306"/>
      <c r="O119" s="201">
        <v>11</v>
      </c>
      <c r="P119" s="201">
        <v>22</v>
      </c>
      <c r="Q119" s="207">
        <f t="shared" si="47"/>
        <v>8.4333333333333336</v>
      </c>
      <c r="R119" s="207">
        <f t="shared" si="48"/>
        <v>16.866666666666667</v>
      </c>
      <c r="S119" s="207">
        <f t="shared" si="49"/>
        <v>5.1333333333333329</v>
      </c>
      <c r="T119" s="311">
        <f t="shared" si="50"/>
        <v>0.43478260869565211</v>
      </c>
      <c r="U119" s="33">
        <f>SUM((O119/31)*90)</f>
        <v>31.935483870967744</v>
      </c>
      <c r="V119" s="33">
        <f t="shared" si="51"/>
        <v>6.6354838709677431</v>
      </c>
      <c r="W119" s="149">
        <f t="shared" si="52"/>
        <v>0.38849929873772798</v>
      </c>
      <c r="AB119" s="387" t="s">
        <v>119</v>
      </c>
      <c r="AC119" s="381">
        <v>22</v>
      </c>
      <c r="AD119" s="382">
        <v>16.866666666666667</v>
      </c>
      <c r="AE119" s="382">
        <v>5.1333333333333329</v>
      </c>
      <c r="AF119" s="388">
        <v>0.43478260869565211</v>
      </c>
    </row>
    <row r="120" spans="1:32" ht="15" hidden="1" thickBot="1">
      <c r="A120" s="60" t="s">
        <v>152</v>
      </c>
      <c r="B120" s="70" t="s">
        <v>189</v>
      </c>
      <c r="C120" s="70" t="s">
        <v>188</v>
      </c>
      <c r="D120" s="310" t="s">
        <v>119</v>
      </c>
      <c r="E120" s="200" t="s">
        <v>122</v>
      </c>
      <c r="F120" s="201">
        <v>19</v>
      </c>
      <c r="G120" s="201">
        <v>20</v>
      </c>
      <c r="H120" s="201">
        <v>27</v>
      </c>
      <c r="I120" s="201">
        <v>66</v>
      </c>
      <c r="J120" s="201">
        <f t="shared" si="42"/>
        <v>6.6000000000000005</v>
      </c>
      <c r="K120" s="201">
        <f>SUM(F120+G120+H120)/3</f>
        <v>22</v>
      </c>
      <c r="L120" s="201">
        <f t="shared" si="46"/>
        <v>44</v>
      </c>
      <c r="M120" s="202">
        <f t="shared" si="43"/>
        <v>72.599999999999994</v>
      </c>
      <c r="N120" s="306"/>
      <c r="O120" s="201">
        <v>16</v>
      </c>
      <c r="P120" s="201">
        <v>29</v>
      </c>
      <c r="Q120" s="207">
        <f t="shared" si="47"/>
        <v>24.2</v>
      </c>
      <c r="R120" s="207">
        <f t="shared" si="48"/>
        <v>48.4</v>
      </c>
      <c r="S120" s="207">
        <f t="shared" si="49"/>
        <v>-19.399999999999999</v>
      </c>
      <c r="T120" s="311">
        <f t="shared" si="50"/>
        <v>-0.34090909090909088</v>
      </c>
      <c r="U120" s="33">
        <f>SUM((O120/31)*90)</f>
        <v>46.451612903225808</v>
      </c>
      <c r="V120" s="33">
        <f t="shared" si="51"/>
        <v>-26.148387096774186</v>
      </c>
      <c r="W120" s="149">
        <f t="shared" si="52"/>
        <v>-0.29618768328445744</v>
      </c>
      <c r="AB120" s="387" t="s">
        <v>119</v>
      </c>
      <c r="AC120" s="381">
        <v>29</v>
      </c>
      <c r="AD120" s="382">
        <v>48.4</v>
      </c>
      <c r="AE120" s="382">
        <v>-19.399999999999999</v>
      </c>
      <c r="AF120" s="388">
        <v>-0.34090909090909088</v>
      </c>
    </row>
    <row r="121" spans="1:32" ht="15" hidden="1" thickBot="1">
      <c r="A121" s="60" t="s">
        <v>152</v>
      </c>
      <c r="B121" s="70" t="s">
        <v>189</v>
      </c>
      <c r="C121" s="70" t="s">
        <v>188</v>
      </c>
      <c r="D121" s="310" t="s">
        <v>119</v>
      </c>
      <c r="E121" s="200" t="s">
        <v>123</v>
      </c>
      <c r="F121" s="201">
        <v>3</v>
      </c>
      <c r="G121" s="201">
        <v>11</v>
      </c>
      <c r="H121" s="201">
        <v>8</v>
      </c>
      <c r="I121" s="201">
        <v>22</v>
      </c>
      <c r="J121" s="201">
        <f t="shared" si="42"/>
        <v>2.2000000000000002</v>
      </c>
      <c r="K121" s="201">
        <f>SUM(F121+G121+H121)/3</f>
        <v>7.333333333333333</v>
      </c>
      <c r="L121" s="201">
        <f t="shared" si="46"/>
        <v>14.666666666666666</v>
      </c>
      <c r="M121" s="202">
        <f t="shared" si="43"/>
        <v>24.2</v>
      </c>
      <c r="N121" s="306"/>
      <c r="O121" s="201">
        <v>15</v>
      </c>
      <c r="P121" s="201">
        <v>24</v>
      </c>
      <c r="Q121" s="207">
        <f t="shared" si="47"/>
        <v>8.0666666666666664</v>
      </c>
      <c r="R121" s="207">
        <f t="shared" si="48"/>
        <v>16.133333333333333</v>
      </c>
      <c r="S121" s="207">
        <f t="shared" si="49"/>
        <v>7.8666666666666671</v>
      </c>
      <c r="T121" s="311">
        <f t="shared" si="50"/>
        <v>0.63636363636363646</v>
      </c>
      <c r="U121" s="33">
        <f>SUM((O121/31)*90)</f>
        <v>43.548387096774192</v>
      </c>
      <c r="V121" s="33">
        <f t="shared" si="51"/>
        <v>19.348387096774193</v>
      </c>
      <c r="W121" s="149">
        <f t="shared" si="52"/>
        <v>0.97947214076246325</v>
      </c>
      <c r="AB121" s="387" t="s">
        <v>119</v>
      </c>
      <c r="AC121" s="381">
        <v>24</v>
      </c>
      <c r="AD121" s="382">
        <v>16.133333333333333</v>
      </c>
      <c r="AE121" s="382">
        <v>7.8666666666666671</v>
      </c>
      <c r="AF121" s="388">
        <v>0.63636363636363646</v>
      </c>
    </row>
    <row r="122" spans="1:32" ht="15" hidden="1" thickBot="1">
      <c r="A122" s="61" t="s">
        <v>152</v>
      </c>
      <c r="B122" s="71" t="s">
        <v>189</v>
      </c>
      <c r="C122" s="71" t="s">
        <v>188</v>
      </c>
      <c r="D122" s="310" t="s">
        <v>119</v>
      </c>
      <c r="E122" s="200" t="s">
        <v>124</v>
      </c>
      <c r="F122" s="201">
        <v>6</v>
      </c>
      <c r="G122" s="201">
        <v>5</v>
      </c>
      <c r="H122" s="201">
        <v>9</v>
      </c>
      <c r="I122" s="201">
        <v>20</v>
      </c>
      <c r="J122" s="201">
        <f t="shared" ref="J122:J153" si="55">SUM(I122*0.1)</f>
        <v>2</v>
      </c>
      <c r="K122" s="201">
        <f>SUM(F122+G122+H122)/3</f>
        <v>6.666666666666667</v>
      </c>
      <c r="L122" s="201">
        <f t="shared" si="46"/>
        <v>13.333333333333334</v>
      </c>
      <c r="M122" s="202">
        <f t="shared" ref="M122:M130" si="56">SUM(I122+J122)</f>
        <v>22</v>
      </c>
      <c r="N122" s="306"/>
      <c r="O122" s="201">
        <v>6</v>
      </c>
      <c r="P122" s="201">
        <v>14</v>
      </c>
      <c r="Q122" s="207">
        <f t="shared" si="47"/>
        <v>7.333333333333333</v>
      </c>
      <c r="R122" s="207">
        <f t="shared" si="48"/>
        <v>14.666666666666666</v>
      </c>
      <c r="S122" s="207">
        <f t="shared" si="49"/>
        <v>-0.66666666666666607</v>
      </c>
      <c r="T122" s="311">
        <f t="shared" si="50"/>
        <v>4.9999999999999954E-2</v>
      </c>
      <c r="U122" s="33">
        <f>SUM((O122/31)*90)</f>
        <v>17.419354838709676</v>
      </c>
      <c r="V122" s="33">
        <f t="shared" si="51"/>
        <v>-4.5806451612903238</v>
      </c>
      <c r="W122" s="149">
        <f t="shared" si="52"/>
        <v>-0.12903225806451618</v>
      </c>
      <c r="AB122" s="387" t="s">
        <v>119</v>
      </c>
      <c r="AC122" s="381">
        <v>14</v>
      </c>
      <c r="AD122" s="382">
        <v>14.666666666666666</v>
      </c>
      <c r="AE122" s="382">
        <v>-0.66666666666666607</v>
      </c>
      <c r="AF122" s="388">
        <v>4.9999999999999954E-2</v>
      </c>
    </row>
    <row r="123" spans="1:32" ht="15" thickBot="1">
      <c r="A123" s="85" t="s">
        <v>153</v>
      </c>
      <c r="B123" s="86" t="s">
        <v>190</v>
      </c>
      <c r="C123" s="86" t="s">
        <v>171</v>
      </c>
      <c r="D123" s="366" t="s">
        <v>82</v>
      </c>
      <c r="E123" s="357" t="s">
        <v>1</v>
      </c>
      <c r="F123" s="359">
        <f>SUM(F124:F127)</f>
        <v>68</v>
      </c>
      <c r="G123" s="359">
        <f>SUM(G124:G127)</f>
        <v>57</v>
      </c>
      <c r="H123" s="359">
        <f>SUM(H124:H127)</f>
        <v>62</v>
      </c>
      <c r="I123" s="359">
        <f>SUM(I124:I127)</f>
        <v>187</v>
      </c>
      <c r="J123" s="359">
        <v>32</v>
      </c>
      <c r="K123" s="359">
        <f>SUM(K124:K127)</f>
        <v>62.333333333333329</v>
      </c>
      <c r="L123" s="359">
        <f t="shared" si="46"/>
        <v>124.66666666666666</v>
      </c>
      <c r="M123" s="359">
        <f t="shared" si="56"/>
        <v>219</v>
      </c>
      <c r="N123" s="306"/>
      <c r="O123" s="359">
        <f>SUM(O124:O127)</f>
        <v>79</v>
      </c>
      <c r="P123" s="359">
        <f>SUM(P124:P127)</f>
        <v>130</v>
      </c>
      <c r="Q123" s="359">
        <f t="shared" si="47"/>
        <v>73</v>
      </c>
      <c r="R123" s="359">
        <f t="shared" si="48"/>
        <v>146</v>
      </c>
      <c r="S123" s="359">
        <f t="shared" si="49"/>
        <v>-16</v>
      </c>
      <c r="T123" s="367">
        <f t="shared" si="50"/>
        <v>4.2780748663101685E-2</v>
      </c>
      <c r="U123" s="37">
        <f>SUM(U124:U129)</f>
        <v>339.67741935483866</v>
      </c>
      <c r="V123" s="37">
        <f t="shared" si="51"/>
        <v>120.67741935483866</v>
      </c>
      <c r="W123" s="150">
        <f t="shared" si="52"/>
        <v>0.81645678799378962</v>
      </c>
      <c r="AB123" s="387" t="s">
        <v>19</v>
      </c>
      <c r="AC123" s="381">
        <v>115</v>
      </c>
      <c r="AD123" s="382">
        <v>232.46666666666667</v>
      </c>
      <c r="AE123" s="382">
        <v>-117.46666666666667</v>
      </c>
      <c r="AF123" s="388">
        <v>-0.45583596214511035</v>
      </c>
    </row>
    <row r="124" spans="1:32" ht="15" hidden="1" thickBot="1">
      <c r="A124" s="59" t="s">
        <v>153</v>
      </c>
      <c r="B124" s="69" t="s">
        <v>190</v>
      </c>
      <c r="C124" s="69" t="s">
        <v>171</v>
      </c>
      <c r="D124" s="313" t="s">
        <v>125</v>
      </c>
      <c r="E124" s="194" t="s">
        <v>126</v>
      </c>
      <c r="F124" s="195">
        <v>32</v>
      </c>
      <c r="G124" s="195">
        <v>15</v>
      </c>
      <c r="H124" s="195">
        <v>29</v>
      </c>
      <c r="I124" s="195">
        <v>76</v>
      </c>
      <c r="J124" s="195">
        <f t="shared" ref="J124:J130" si="57">SUM(I124*0.1)</f>
        <v>7.6000000000000005</v>
      </c>
      <c r="K124" s="195">
        <f t="shared" ref="K124:K129" si="58">SUM(F124+G124+H124)/3</f>
        <v>25.333333333333332</v>
      </c>
      <c r="L124" s="195">
        <f t="shared" si="46"/>
        <v>50.666666666666664</v>
      </c>
      <c r="M124" s="196">
        <f t="shared" si="56"/>
        <v>83.6</v>
      </c>
      <c r="N124" s="306"/>
      <c r="O124" s="195">
        <v>29</v>
      </c>
      <c r="P124" s="195">
        <v>44</v>
      </c>
      <c r="Q124" s="207">
        <f t="shared" si="47"/>
        <v>27.866666666666664</v>
      </c>
      <c r="R124" s="207">
        <f t="shared" si="48"/>
        <v>55.733333333333327</v>
      </c>
      <c r="S124" s="207">
        <f t="shared" si="49"/>
        <v>-11.733333333333327</v>
      </c>
      <c r="T124" s="311">
        <f t="shared" si="50"/>
        <v>-0.13157894736842102</v>
      </c>
      <c r="U124" s="31">
        <f t="shared" ref="U124:U129" si="59">SUM((O124/31)*90)</f>
        <v>84.193548387096769</v>
      </c>
      <c r="V124" s="31">
        <f t="shared" si="51"/>
        <v>0.59354838709677438</v>
      </c>
      <c r="W124" s="149">
        <f t="shared" si="52"/>
        <v>0.10780984719864169</v>
      </c>
      <c r="AB124" s="387" t="s">
        <v>125</v>
      </c>
      <c r="AC124" s="381">
        <v>44</v>
      </c>
      <c r="AD124" s="382">
        <v>55.733333333333327</v>
      </c>
      <c r="AE124" s="382">
        <v>-11.733333333333327</v>
      </c>
      <c r="AF124" s="388">
        <v>-0.13157894736842102</v>
      </c>
    </row>
    <row r="125" spans="1:32" ht="15" hidden="1" thickBot="1">
      <c r="A125" s="59" t="s">
        <v>153</v>
      </c>
      <c r="B125" s="69" t="s">
        <v>190</v>
      </c>
      <c r="C125" s="69" t="s">
        <v>171</v>
      </c>
      <c r="D125" s="313" t="s">
        <v>125</v>
      </c>
      <c r="E125" s="194" t="s">
        <v>127</v>
      </c>
      <c r="F125" s="195">
        <v>14</v>
      </c>
      <c r="G125" s="195">
        <v>21</v>
      </c>
      <c r="H125" s="195">
        <v>10</v>
      </c>
      <c r="I125" s="195">
        <v>45</v>
      </c>
      <c r="J125" s="195">
        <f t="shared" si="57"/>
        <v>4.5</v>
      </c>
      <c r="K125" s="195">
        <f t="shared" si="58"/>
        <v>15</v>
      </c>
      <c r="L125" s="195">
        <f t="shared" si="46"/>
        <v>30</v>
      </c>
      <c r="M125" s="196">
        <f t="shared" si="56"/>
        <v>49.5</v>
      </c>
      <c r="N125" s="306"/>
      <c r="O125" s="195">
        <v>27</v>
      </c>
      <c r="P125" s="195">
        <v>50</v>
      </c>
      <c r="Q125" s="207">
        <f t="shared" si="47"/>
        <v>16.5</v>
      </c>
      <c r="R125" s="207">
        <f t="shared" si="48"/>
        <v>33</v>
      </c>
      <c r="S125" s="207">
        <f t="shared" si="49"/>
        <v>17</v>
      </c>
      <c r="T125" s="311">
        <f t="shared" si="50"/>
        <v>0.66666666666666663</v>
      </c>
      <c r="U125" s="31">
        <f t="shared" si="59"/>
        <v>78.387096774193552</v>
      </c>
      <c r="V125" s="31">
        <f t="shared" si="51"/>
        <v>28.887096774193552</v>
      </c>
      <c r="W125" s="149">
        <f t="shared" si="52"/>
        <v>0.74193548387096786</v>
      </c>
      <c r="AB125" s="387" t="s">
        <v>125</v>
      </c>
      <c r="AC125" s="381">
        <v>50</v>
      </c>
      <c r="AD125" s="382">
        <v>33</v>
      </c>
      <c r="AE125" s="382">
        <v>17</v>
      </c>
      <c r="AF125" s="388">
        <v>0.66666666666666663</v>
      </c>
    </row>
    <row r="126" spans="1:32" ht="15" hidden="1" thickBot="1">
      <c r="A126" s="59" t="s">
        <v>153</v>
      </c>
      <c r="B126" s="69" t="s">
        <v>190</v>
      </c>
      <c r="C126" s="69" t="s">
        <v>171</v>
      </c>
      <c r="D126" s="313" t="s">
        <v>125</v>
      </c>
      <c r="E126" s="194" t="s">
        <v>128</v>
      </c>
      <c r="F126" s="195">
        <v>3</v>
      </c>
      <c r="G126" s="195">
        <v>5</v>
      </c>
      <c r="H126" s="195">
        <v>6</v>
      </c>
      <c r="I126" s="195">
        <v>14</v>
      </c>
      <c r="J126" s="195">
        <f t="shared" si="57"/>
        <v>1.4000000000000001</v>
      </c>
      <c r="K126" s="195">
        <f t="shared" si="58"/>
        <v>4.666666666666667</v>
      </c>
      <c r="L126" s="195">
        <f t="shared" si="46"/>
        <v>9.3333333333333339</v>
      </c>
      <c r="M126" s="196">
        <f t="shared" si="56"/>
        <v>15.4</v>
      </c>
      <c r="N126" s="306"/>
      <c r="O126" s="195">
        <v>7</v>
      </c>
      <c r="P126" s="195">
        <v>13</v>
      </c>
      <c r="Q126" s="207">
        <f t="shared" si="47"/>
        <v>5.1333333333333337</v>
      </c>
      <c r="R126" s="207">
        <f t="shared" si="48"/>
        <v>10.266666666666667</v>
      </c>
      <c r="S126" s="207">
        <f t="shared" si="49"/>
        <v>2.7333333333333325</v>
      </c>
      <c r="T126" s="311">
        <f t="shared" si="50"/>
        <v>0.39285714285714279</v>
      </c>
      <c r="U126" s="31">
        <f t="shared" si="59"/>
        <v>20.322580645161288</v>
      </c>
      <c r="V126" s="31">
        <f t="shared" si="51"/>
        <v>4.9225806451612879</v>
      </c>
      <c r="W126" s="149">
        <f t="shared" si="52"/>
        <v>0.45161290322580633</v>
      </c>
      <c r="AB126" s="387" t="s">
        <v>125</v>
      </c>
      <c r="AC126" s="381">
        <v>13</v>
      </c>
      <c r="AD126" s="382">
        <v>10.266666666666667</v>
      </c>
      <c r="AE126" s="382">
        <v>2.7333333333333325</v>
      </c>
      <c r="AF126" s="388">
        <v>0.39285714285714279</v>
      </c>
    </row>
    <row r="127" spans="1:32" ht="15" hidden="1" thickBot="1">
      <c r="A127" s="59" t="s">
        <v>153</v>
      </c>
      <c r="B127" s="69" t="s">
        <v>190</v>
      </c>
      <c r="C127" s="69" t="s">
        <v>171</v>
      </c>
      <c r="D127" s="313" t="s">
        <v>125</v>
      </c>
      <c r="E127" s="194" t="s">
        <v>129</v>
      </c>
      <c r="F127" s="195">
        <v>19</v>
      </c>
      <c r="G127" s="195">
        <v>16</v>
      </c>
      <c r="H127" s="195">
        <v>17</v>
      </c>
      <c r="I127" s="195">
        <v>52</v>
      </c>
      <c r="J127" s="195">
        <f t="shared" si="57"/>
        <v>5.2</v>
      </c>
      <c r="K127" s="195">
        <f t="shared" si="58"/>
        <v>17.333333333333332</v>
      </c>
      <c r="L127" s="195">
        <f t="shared" si="46"/>
        <v>34.666666666666664</v>
      </c>
      <c r="M127" s="196">
        <f t="shared" si="56"/>
        <v>57.2</v>
      </c>
      <c r="N127" s="306"/>
      <c r="O127" s="195">
        <v>16</v>
      </c>
      <c r="P127" s="195">
        <v>23</v>
      </c>
      <c r="Q127" s="207">
        <f t="shared" si="47"/>
        <v>19.066666666666666</v>
      </c>
      <c r="R127" s="207">
        <f t="shared" si="48"/>
        <v>38.133333333333333</v>
      </c>
      <c r="S127" s="207">
        <f t="shared" si="49"/>
        <v>-15.133333333333333</v>
      </c>
      <c r="T127" s="311">
        <f t="shared" si="50"/>
        <v>-0.33653846153846151</v>
      </c>
      <c r="U127" s="31">
        <f t="shared" si="59"/>
        <v>46.451612903225808</v>
      </c>
      <c r="V127" s="31">
        <f t="shared" si="51"/>
        <v>-10.748387096774195</v>
      </c>
      <c r="W127" s="149">
        <f t="shared" si="52"/>
        <v>-0.10669975186104216</v>
      </c>
      <c r="AB127" s="387" t="s">
        <v>125</v>
      </c>
      <c r="AC127" s="381">
        <v>23</v>
      </c>
      <c r="AD127" s="382">
        <v>38.133333333333333</v>
      </c>
      <c r="AE127" s="382">
        <v>-15.133333333333333</v>
      </c>
      <c r="AF127" s="388">
        <v>-0.33653846153846151</v>
      </c>
    </row>
    <row r="128" spans="1:32" ht="15" hidden="1" thickBot="1">
      <c r="A128" s="59" t="s">
        <v>153</v>
      </c>
      <c r="B128" s="69" t="s">
        <v>190</v>
      </c>
      <c r="C128" s="69" t="s">
        <v>171</v>
      </c>
      <c r="D128" s="313" t="s">
        <v>125</v>
      </c>
      <c r="E128" s="194" t="s">
        <v>130</v>
      </c>
      <c r="F128" s="195">
        <v>5</v>
      </c>
      <c r="G128" s="195">
        <v>6</v>
      </c>
      <c r="H128" s="195">
        <v>5</v>
      </c>
      <c r="I128" s="195">
        <v>16</v>
      </c>
      <c r="J128" s="195">
        <f t="shared" si="57"/>
        <v>1.6</v>
      </c>
      <c r="K128" s="195">
        <f t="shared" si="58"/>
        <v>5.333333333333333</v>
      </c>
      <c r="L128" s="195">
        <f t="shared" si="46"/>
        <v>10.666666666666666</v>
      </c>
      <c r="M128" s="196">
        <f t="shared" si="56"/>
        <v>17.600000000000001</v>
      </c>
      <c r="N128" s="306"/>
      <c r="O128" s="195">
        <v>8</v>
      </c>
      <c r="P128" s="195">
        <v>3</v>
      </c>
      <c r="Q128" s="207">
        <f t="shared" si="47"/>
        <v>5.8666666666666671</v>
      </c>
      <c r="R128" s="207">
        <f t="shared" si="48"/>
        <v>11.733333333333334</v>
      </c>
      <c r="S128" s="207">
        <f t="shared" si="49"/>
        <v>-8.7333333333333343</v>
      </c>
      <c r="T128" s="311">
        <f t="shared" si="50"/>
        <v>-0.71875</v>
      </c>
      <c r="U128" s="31">
        <f t="shared" si="59"/>
        <v>23.225806451612904</v>
      </c>
      <c r="V128" s="31">
        <f t="shared" si="51"/>
        <v>5.6258064516129025</v>
      </c>
      <c r="W128" s="149">
        <f t="shared" si="52"/>
        <v>0.45161290322580649</v>
      </c>
      <c r="AB128" s="387" t="s">
        <v>125</v>
      </c>
      <c r="AC128" s="381">
        <v>3</v>
      </c>
      <c r="AD128" s="382">
        <v>11.733333333333334</v>
      </c>
      <c r="AE128" s="382">
        <v>-8.7333333333333343</v>
      </c>
      <c r="AF128" s="388">
        <v>-0.71875</v>
      </c>
    </row>
    <row r="129" spans="1:32" ht="15" hidden="1" thickBot="1">
      <c r="A129" s="59" t="s">
        <v>153</v>
      </c>
      <c r="B129" s="69" t="s">
        <v>190</v>
      </c>
      <c r="C129" s="69" t="s">
        <v>171</v>
      </c>
      <c r="D129" s="313" t="s">
        <v>125</v>
      </c>
      <c r="E129" s="194" t="s">
        <v>131</v>
      </c>
      <c r="F129" s="195">
        <v>37</v>
      </c>
      <c r="G129" s="195">
        <v>39</v>
      </c>
      <c r="H129" s="195">
        <v>45</v>
      </c>
      <c r="I129" s="195">
        <v>121</v>
      </c>
      <c r="J129" s="195">
        <f t="shared" si="57"/>
        <v>12.100000000000001</v>
      </c>
      <c r="K129" s="195">
        <f t="shared" si="58"/>
        <v>40.333333333333336</v>
      </c>
      <c r="L129" s="195">
        <f t="shared" si="46"/>
        <v>80.666666666666671</v>
      </c>
      <c r="M129" s="196">
        <f t="shared" si="56"/>
        <v>133.1</v>
      </c>
      <c r="N129" s="306"/>
      <c r="O129" s="195">
        <v>30</v>
      </c>
      <c r="P129" s="195">
        <v>50</v>
      </c>
      <c r="Q129" s="207">
        <f t="shared" si="47"/>
        <v>44.366666666666667</v>
      </c>
      <c r="R129" s="207">
        <f t="shared" si="48"/>
        <v>88.733333333333334</v>
      </c>
      <c r="S129" s="207">
        <f t="shared" si="49"/>
        <v>-38.733333333333334</v>
      </c>
      <c r="T129" s="311">
        <f t="shared" si="50"/>
        <v>-0.38016528925619836</v>
      </c>
      <c r="U129" s="31">
        <f t="shared" si="59"/>
        <v>87.096774193548384</v>
      </c>
      <c r="V129" s="31">
        <f t="shared" si="51"/>
        <v>-46.00322580645161</v>
      </c>
      <c r="W129" s="149">
        <f t="shared" si="52"/>
        <v>-0.28019194881364973</v>
      </c>
      <c r="AB129" s="387" t="s">
        <v>125</v>
      </c>
      <c r="AC129" s="381">
        <v>50</v>
      </c>
      <c r="AD129" s="382">
        <v>88.733333333333334</v>
      </c>
      <c r="AE129" s="382">
        <v>-38.733333333333334</v>
      </c>
      <c r="AF129" s="388">
        <v>-0.38016528925619836</v>
      </c>
    </row>
    <row r="130" spans="1:32" ht="15" thickBot="1">
      <c r="A130" s="85" t="s">
        <v>151</v>
      </c>
      <c r="B130" s="85" t="s">
        <v>163</v>
      </c>
      <c r="C130" s="86" t="s">
        <v>191</v>
      </c>
      <c r="D130" s="369" t="s">
        <v>19</v>
      </c>
      <c r="E130" s="370" t="s">
        <v>1</v>
      </c>
      <c r="F130" s="371">
        <f ca="1">SUM(F131:F139)</f>
        <v>113</v>
      </c>
      <c r="G130" s="371">
        <f ca="1">SUM(G131:G139)</f>
        <v>93</v>
      </c>
      <c r="H130" s="371">
        <f ca="1">SUM(H131:H139)</f>
        <v>111</v>
      </c>
      <c r="I130" s="371">
        <f ca="1">SUM(I131:I139)</f>
        <v>317</v>
      </c>
      <c r="J130" s="371">
        <f t="shared" ca="1" si="57"/>
        <v>31.700000000000003</v>
      </c>
      <c r="K130" s="371">
        <f ca="1">SUM(K131:K139)</f>
        <v>105.66666666666666</v>
      </c>
      <c r="L130" s="371">
        <f t="shared" ca="1" si="46"/>
        <v>211.33333333333331</v>
      </c>
      <c r="M130" s="372">
        <f t="shared" ca="1" si="56"/>
        <v>348.7</v>
      </c>
      <c r="N130" s="315"/>
      <c r="O130" s="371">
        <f ca="1">SUM(O131:O139)</f>
        <v>105</v>
      </c>
      <c r="P130" s="371">
        <f ca="1">SUM(P131:P139)</f>
        <v>115</v>
      </c>
      <c r="Q130" s="372">
        <f t="shared" ca="1" si="47"/>
        <v>116.23333333333333</v>
      </c>
      <c r="R130" s="372">
        <f t="shared" ca="1" si="48"/>
        <v>232.46666666666667</v>
      </c>
      <c r="S130" s="372">
        <f t="shared" ca="1" si="49"/>
        <v>-117.46666666666667</v>
      </c>
      <c r="T130" s="373">
        <f t="shared" ca="1" si="50"/>
        <v>-0.45583596214511035</v>
      </c>
      <c r="U130" s="37">
        <f>SUM(U131:U137)</f>
        <v>191.61290322580643</v>
      </c>
      <c r="V130" s="37">
        <f t="shared" ca="1" si="51"/>
        <v>-37.187096774193577</v>
      </c>
      <c r="W130" s="150">
        <f t="shared" ca="1" si="52"/>
        <v>-7.8784119106699829E-2</v>
      </c>
      <c r="AB130" s="389" t="s">
        <v>84</v>
      </c>
      <c r="AC130" s="390">
        <v>30</v>
      </c>
      <c r="AD130" s="391">
        <v>78.466666666666669</v>
      </c>
      <c r="AE130" s="391">
        <v>-48.466666666666669</v>
      </c>
      <c r="AF130" s="392">
        <v>-0.57943925233644855</v>
      </c>
    </row>
    <row r="131" spans="1:32" hidden="1">
      <c r="A131" s="55" t="s">
        <v>151</v>
      </c>
      <c r="B131" s="55" t="s">
        <v>163</v>
      </c>
      <c r="C131" s="67" t="s">
        <v>171</v>
      </c>
      <c r="D131" s="39" t="s">
        <v>136</v>
      </c>
      <c r="E131" s="73" t="s">
        <v>137</v>
      </c>
      <c r="F131" s="25">
        <v>15</v>
      </c>
      <c r="G131" s="25">
        <v>9</v>
      </c>
      <c r="H131" s="25">
        <v>10</v>
      </c>
      <c r="I131" s="25">
        <v>34</v>
      </c>
      <c r="J131" s="25">
        <f t="shared" ref="J131:J138" si="60">SUM(I131*0.1)</f>
        <v>3.4000000000000004</v>
      </c>
      <c r="K131" s="25">
        <f t="shared" ref="K131:K137" si="61">SUM(F131+G131+H131)/3</f>
        <v>11.333333333333334</v>
      </c>
      <c r="L131" s="25">
        <f t="shared" ref="L131:L133" si="62">K131*2</f>
        <v>22.666666666666668</v>
      </c>
      <c r="M131" s="191">
        <f t="shared" ref="M131:M137" si="63">SUM(I131+J131)</f>
        <v>37.4</v>
      </c>
      <c r="N131" s="252"/>
      <c r="O131" s="25">
        <v>7</v>
      </c>
      <c r="P131" s="25">
        <v>22</v>
      </c>
      <c r="Q131" s="227">
        <f t="shared" ref="Q131:Q132" si="64">M131/3</f>
        <v>12.466666666666667</v>
      </c>
      <c r="R131" s="191">
        <f t="shared" ref="R131:R135" si="65">Q131*2</f>
        <v>24.933333333333334</v>
      </c>
      <c r="S131" s="191">
        <f t="shared" ref="S131:S133" si="66">SUM(P131-R131)</f>
        <v>-2.9333333333333336</v>
      </c>
      <c r="T131" s="228">
        <f t="shared" ref="T131:T133" si="67">SUM(P131-L131)/L131</f>
        <v>-2.9411764705882405E-2</v>
      </c>
      <c r="U131" s="25">
        <f t="shared" ref="U131:U137" si="68">SUM((O131/31)*90)</f>
        <v>20.322580645161288</v>
      </c>
      <c r="V131" s="25">
        <f t="shared" si="51"/>
        <v>-17.07741935483871</v>
      </c>
      <c r="W131" s="149">
        <f t="shared" si="52"/>
        <v>-0.4022770398481974</v>
      </c>
    </row>
    <row r="132" spans="1:32" hidden="1">
      <c r="A132" s="55" t="s">
        <v>151</v>
      </c>
      <c r="B132" s="55" t="s">
        <v>163</v>
      </c>
      <c r="C132" s="67" t="s">
        <v>171</v>
      </c>
      <c r="D132" s="39" t="s">
        <v>136</v>
      </c>
      <c r="E132" s="73" t="s">
        <v>138</v>
      </c>
      <c r="F132" s="25">
        <v>23</v>
      </c>
      <c r="G132" s="25">
        <v>13</v>
      </c>
      <c r="H132" s="25">
        <v>10</v>
      </c>
      <c r="I132" s="25">
        <v>46</v>
      </c>
      <c r="J132" s="25">
        <f t="shared" si="60"/>
        <v>4.6000000000000005</v>
      </c>
      <c r="K132" s="25">
        <f t="shared" si="61"/>
        <v>15.333333333333334</v>
      </c>
      <c r="L132" s="25">
        <f t="shared" si="62"/>
        <v>30.666666666666668</v>
      </c>
      <c r="M132" s="191">
        <f t="shared" si="63"/>
        <v>50.6</v>
      </c>
      <c r="N132" s="252"/>
      <c r="O132" s="25">
        <v>17</v>
      </c>
      <c r="P132" s="25">
        <v>23</v>
      </c>
      <c r="Q132" s="227">
        <f t="shared" si="64"/>
        <v>16.866666666666667</v>
      </c>
      <c r="R132" s="191">
        <f t="shared" si="65"/>
        <v>33.733333333333334</v>
      </c>
      <c r="S132" s="191">
        <f t="shared" si="66"/>
        <v>-10.733333333333334</v>
      </c>
      <c r="T132" s="228">
        <f t="shared" si="67"/>
        <v>-0.25000000000000006</v>
      </c>
      <c r="U132" s="25">
        <f t="shared" si="68"/>
        <v>49.354838709677416</v>
      </c>
      <c r="V132" s="25">
        <f t="shared" si="51"/>
        <v>-1.245161290322585</v>
      </c>
      <c r="W132" s="149">
        <f t="shared" si="52"/>
        <v>7.2931276297335132E-2</v>
      </c>
    </row>
    <row r="133" spans="1:32" hidden="1">
      <c r="A133" s="55" t="s">
        <v>151</v>
      </c>
      <c r="B133" s="55" t="s">
        <v>163</v>
      </c>
      <c r="C133" s="67" t="s">
        <v>171</v>
      </c>
      <c r="D133" s="39" t="s">
        <v>136</v>
      </c>
      <c r="E133" s="73" t="s">
        <v>139</v>
      </c>
      <c r="F133" s="25">
        <v>12</v>
      </c>
      <c r="G133" s="25">
        <v>10</v>
      </c>
      <c r="H133" s="25">
        <v>12</v>
      </c>
      <c r="I133" s="25">
        <v>34</v>
      </c>
      <c r="J133" s="25">
        <f t="shared" si="60"/>
        <v>3.4000000000000004</v>
      </c>
      <c r="K133" s="25">
        <f t="shared" si="61"/>
        <v>11.333333333333334</v>
      </c>
      <c r="L133" s="25">
        <f t="shared" si="62"/>
        <v>22.666666666666668</v>
      </c>
      <c r="M133" s="191">
        <f t="shared" si="63"/>
        <v>37.4</v>
      </c>
      <c r="N133" s="252"/>
      <c r="O133" s="25">
        <v>16</v>
      </c>
      <c r="P133" s="25">
        <v>39</v>
      </c>
      <c r="Q133" s="227">
        <f t="shared" ref="Q133:Q138" si="69">M133/3</f>
        <v>12.466666666666667</v>
      </c>
      <c r="R133" s="191">
        <f t="shared" si="65"/>
        <v>24.933333333333334</v>
      </c>
      <c r="S133" s="191">
        <f t="shared" si="66"/>
        <v>14.066666666666666</v>
      </c>
      <c r="T133" s="228">
        <f t="shared" si="67"/>
        <v>0.72058823529411753</v>
      </c>
      <c r="U133" s="25">
        <f t="shared" si="68"/>
        <v>46.451612903225808</v>
      </c>
      <c r="V133" s="25">
        <f t="shared" ref="V133:V164" si="70">SUM(U133-M133)</f>
        <v>9.0516129032258092</v>
      </c>
      <c r="W133" s="149">
        <f t="shared" ref="W133:W138" si="71">SUM(U133-I133)/I133</f>
        <v>0.36622390891840612</v>
      </c>
    </row>
    <row r="134" spans="1:32" hidden="1">
      <c r="A134" s="55" t="s">
        <v>151</v>
      </c>
      <c r="B134" s="55" t="s">
        <v>163</v>
      </c>
      <c r="C134" s="67" t="s">
        <v>171</v>
      </c>
      <c r="D134" s="39" t="s">
        <v>136</v>
      </c>
      <c r="E134" s="73" t="s">
        <v>140</v>
      </c>
      <c r="F134" s="25">
        <v>8</v>
      </c>
      <c r="G134" s="25">
        <v>14</v>
      </c>
      <c r="H134" s="25">
        <v>6</v>
      </c>
      <c r="I134" s="25">
        <v>28</v>
      </c>
      <c r="J134" s="25">
        <f t="shared" si="60"/>
        <v>2.8000000000000003</v>
      </c>
      <c r="K134" s="25">
        <f t="shared" si="61"/>
        <v>9.3333333333333339</v>
      </c>
      <c r="L134" s="25">
        <f t="shared" ref="L134:L138" si="72">K134*2</f>
        <v>18.666666666666668</v>
      </c>
      <c r="M134" s="191">
        <f t="shared" si="63"/>
        <v>30.8</v>
      </c>
      <c r="N134" s="252"/>
      <c r="O134" s="25">
        <v>4</v>
      </c>
      <c r="P134" s="25">
        <v>10</v>
      </c>
      <c r="Q134" s="227">
        <f t="shared" si="69"/>
        <v>10.266666666666667</v>
      </c>
      <c r="R134" s="191">
        <f t="shared" si="65"/>
        <v>20.533333333333335</v>
      </c>
      <c r="S134" s="191">
        <f t="shared" ref="S134:S138" si="73">SUM(P134-R134)</f>
        <v>-10.533333333333335</v>
      </c>
      <c r="T134" s="228">
        <f t="shared" ref="T134:T138" si="74">SUM(P134-L134)/L134</f>
        <v>-0.4642857142857143</v>
      </c>
      <c r="U134" s="25">
        <f t="shared" si="68"/>
        <v>11.612903225806452</v>
      </c>
      <c r="V134" s="25">
        <f t="shared" si="70"/>
        <v>-19.187096774193549</v>
      </c>
      <c r="W134" s="149">
        <f t="shared" si="71"/>
        <v>-0.58525345622119818</v>
      </c>
    </row>
    <row r="135" spans="1:32" hidden="1">
      <c r="A135" s="55" t="s">
        <v>151</v>
      </c>
      <c r="B135" s="55" t="s">
        <v>163</v>
      </c>
      <c r="C135" s="67" t="s">
        <v>171</v>
      </c>
      <c r="D135" s="39" t="s">
        <v>136</v>
      </c>
      <c r="E135" s="73" t="s">
        <v>141</v>
      </c>
      <c r="F135" s="25">
        <v>8</v>
      </c>
      <c r="G135" s="25">
        <v>9</v>
      </c>
      <c r="H135" s="25">
        <v>9</v>
      </c>
      <c r="I135" s="25">
        <v>26</v>
      </c>
      <c r="J135" s="25">
        <f t="shared" si="60"/>
        <v>2.6</v>
      </c>
      <c r="K135" s="25">
        <f t="shared" si="61"/>
        <v>8.6666666666666661</v>
      </c>
      <c r="L135" s="25">
        <f t="shared" si="72"/>
        <v>17.333333333333332</v>
      </c>
      <c r="M135" s="191">
        <f t="shared" si="63"/>
        <v>28.6</v>
      </c>
      <c r="N135" s="252"/>
      <c r="O135" s="25">
        <v>6</v>
      </c>
      <c r="P135" s="25">
        <v>19</v>
      </c>
      <c r="Q135" s="227">
        <f t="shared" si="69"/>
        <v>9.5333333333333332</v>
      </c>
      <c r="R135" s="191">
        <f t="shared" si="65"/>
        <v>19.066666666666666</v>
      </c>
      <c r="S135" s="191">
        <f t="shared" si="73"/>
        <v>-6.666666666666643E-2</v>
      </c>
      <c r="T135" s="228">
        <f t="shared" si="74"/>
        <v>9.6153846153846229E-2</v>
      </c>
      <c r="U135" s="25">
        <f t="shared" si="68"/>
        <v>17.419354838709676</v>
      </c>
      <c r="V135" s="25">
        <f t="shared" si="70"/>
        <v>-11.180645161290325</v>
      </c>
      <c r="W135" s="149">
        <f t="shared" si="71"/>
        <v>-0.3300248138957817</v>
      </c>
    </row>
    <row r="136" spans="1:32" hidden="1">
      <c r="A136" s="55" t="s">
        <v>151</v>
      </c>
      <c r="B136" s="55" t="s">
        <v>163</v>
      </c>
      <c r="C136" s="67" t="s">
        <v>171</v>
      </c>
      <c r="D136" s="39" t="s">
        <v>136</v>
      </c>
      <c r="E136" s="73" t="s">
        <v>142</v>
      </c>
      <c r="F136" s="25">
        <v>12</v>
      </c>
      <c r="G136" s="25">
        <v>8</v>
      </c>
      <c r="H136" s="25">
        <v>10</v>
      </c>
      <c r="I136" s="25">
        <v>30</v>
      </c>
      <c r="J136" s="25">
        <f t="shared" si="60"/>
        <v>3</v>
      </c>
      <c r="K136" s="25">
        <f t="shared" si="61"/>
        <v>10</v>
      </c>
      <c r="L136" s="25">
        <f t="shared" si="72"/>
        <v>20</v>
      </c>
      <c r="M136" s="191">
        <f t="shared" si="63"/>
        <v>33</v>
      </c>
      <c r="N136" s="252"/>
      <c r="O136" s="25">
        <v>8</v>
      </c>
      <c r="P136" s="25">
        <v>15</v>
      </c>
      <c r="Q136" s="227">
        <f t="shared" si="69"/>
        <v>11</v>
      </c>
      <c r="R136" s="191">
        <f t="shared" ref="R136:R138" si="75">Q136*2</f>
        <v>22</v>
      </c>
      <c r="S136" s="191">
        <f t="shared" si="73"/>
        <v>-7</v>
      </c>
      <c r="T136" s="228">
        <f t="shared" si="74"/>
        <v>-0.25</v>
      </c>
      <c r="U136" s="25">
        <f t="shared" si="68"/>
        <v>23.225806451612904</v>
      </c>
      <c r="V136" s="25">
        <f t="shared" si="70"/>
        <v>-9.7741935483870961</v>
      </c>
      <c r="W136" s="149">
        <f t="shared" si="71"/>
        <v>-0.22580645161290319</v>
      </c>
    </row>
    <row r="137" spans="1:32" ht="15" hidden="1" thickBot="1">
      <c r="A137" s="56" t="s">
        <v>151</v>
      </c>
      <c r="B137" s="56" t="s">
        <v>163</v>
      </c>
      <c r="C137" s="68" t="s">
        <v>171</v>
      </c>
      <c r="D137" s="39" t="s">
        <v>136</v>
      </c>
      <c r="E137" s="73" t="s">
        <v>143</v>
      </c>
      <c r="F137" s="25">
        <v>3</v>
      </c>
      <c r="G137" s="25">
        <v>4</v>
      </c>
      <c r="H137" s="25">
        <v>3</v>
      </c>
      <c r="I137" s="25">
        <v>10</v>
      </c>
      <c r="J137" s="25">
        <f t="shared" si="60"/>
        <v>1</v>
      </c>
      <c r="K137" s="25">
        <f t="shared" si="61"/>
        <v>3.3333333333333335</v>
      </c>
      <c r="L137" s="25">
        <f t="shared" si="72"/>
        <v>6.666666666666667</v>
      </c>
      <c r="M137" s="191">
        <f t="shared" si="63"/>
        <v>11</v>
      </c>
      <c r="N137" s="252"/>
      <c r="O137" s="25">
        <v>8</v>
      </c>
      <c r="P137" s="25">
        <v>10</v>
      </c>
      <c r="Q137" s="227">
        <f t="shared" si="69"/>
        <v>3.6666666666666665</v>
      </c>
      <c r="R137" s="191">
        <f t="shared" si="75"/>
        <v>7.333333333333333</v>
      </c>
      <c r="S137" s="191">
        <f t="shared" si="73"/>
        <v>2.666666666666667</v>
      </c>
      <c r="T137" s="228">
        <f t="shared" si="74"/>
        <v>0.49999999999999994</v>
      </c>
      <c r="U137" s="25">
        <f t="shared" si="68"/>
        <v>23.225806451612904</v>
      </c>
      <c r="V137" s="25">
        <f t="shared" si="70"/>
        <v>12.225806451612904</v>
      </c>
      <c r="W137" s="149">
        <f t="shared" si="71"/>
        <v>1.3225806451612905</v>
      </c>
    </row>
    <row r="138" spans="1:32" ht="15" hidden="1" thickBot="1">
      <c r="B138" s="72"/>
      <c r="C138" s="72"/>
      <c r="D138" s="144" t="s">
        <v>1</v>
      </c>
      <c r="E138" s="145"/>
      <c r="F138" s="24">
        <f ca="1">SUM(F5+F17+F27+F32+F41+F48+F53+F57+F61+F69+F76+F86+F90+F95+F103+F111+F117+F123+F130)</f>
        <v>1835</v>
      </c>
      <c r="G138" s="24">
        <f ca="1">SUM(G5+G17+G27+G32+G41+G48+G53+G57+G61+G69+G76+G86+G90+G95+G103+G111+G117+G123+G130)</f>
        <v>1784</v>
      </c>
      <c r="H138" s="24">
        <f ca="1">SUM(H5+H17+H27+H32+H41+H48+H53+H57+H61+H69+H76+H86+H90+H95+H103+H111+H117+H123+H130)</f>
        <v>2025</v>
      </c>
      <c r="I138" s="24">
        <f ca="1">SUM(I5+I17+I27+I32+I41+I48+I53+I57+I61+I69+I76+I86+I90+I95+I103+I111+I117+I123+I130)</f>
        <v>5644</v>
      </c>
      <c r="J138" s="38">
        <f t="shared" ca="1" si="60"/>
        <v>564.4</v>
      </c>
      <c r="K138" s="37">
        <f ca="1">SUM(K5+K17+K27+K32+K41+K48+K53+K57+K61+K69+K76+K86+K90+K95+K103+K111+K117+K123+K130)</f>
        <v>1881.3333333333333</v>
      </c>
      <c r="L138" s="37">
        <f t="shared" ca="1" si="72"/>
        <v>3762.6666666666665</v>
      </c>
      <c r="M138" s="37">
        <f t="shared" ref="M138:P138" ca="1" si="76">SUM(M5+M17+M27+M32+M41+M48+M53+M57+M61+M69+M76+M86+M90+M95+M103+M111+M117+M123+M130)</f>
        <v>6208.8</v>
      </c>
      <c r="N138" s="37">
        <f t="shared" si="76"/>
        <v>0</v>
      </c>
      <c r="O138" s="37">
        <f t="shared" ca="1" si="76"/>
        <v>2014</v>
      </c>
      <c r="P138" s="37">
        <f t="shared" ca="1" si="76"/>
        <v>3554</v>
      </c>
      <c r="Q138" s="104">
        <f t="shared" ca="1" si="69"/>
        <v>2069.6</v>
      </c>
      <c r="R138" s="24">
        <f t="shared" ca="1" si="75"/>
        <v>4139.2</v>
      </c>
      <c r="S138" s="24">
        <f t="shared" ca="1" si="73"/>
        <v>-585.19999999999982</v>
      </c>
      <c r="T138" s="229">
        <f t="shared" ca="1" si="74"/>
        <v>-5.5457122608079341E-2</v>
      </c>
      <c r="U138" s="24">
        <f>SUM(U5+U17+U27+U32+U41+U48+U53+U57+U61+U69+U76+U86+U90+U95+U103+U111+U117+U123+U130)</f>
        <v>5847.0967741935492</v>
      </c>
      <c r="V138" s="24">
        <f t="shared" ca="1" si="70"/>
        <v>-361.70322580645097</v>
      </c>
      <c r="W138" s="150">
        <f t="shared" ca="1" si="71"/>
        <v>3.5984545392195109E-2</v>
      </c>
    </row>
  </sheetData>
  <autoFilter ref="AB4:AF4" xr:uid="{4F0AEFDF-1E18-4E52-A165-76E262DA1E3C}">
    <sortState xmlns:xlrd2="http://schemas.microsoft.com/office/spreadsheetml/2017/richdata2" ref="AB5:AF130">
      <sortCondition descending="1" ref="AF4"/>
    </sortState>
  </autoFilter>
  <mergeCells count="2">
    <mergeCell ref="A1:T1"/>
    <mergeCell ref="AB1:AF1"/>
  </mergeCell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DDBFB-E4B5-4B40-AB8A-82C0CAED22A0}">
  <dimension ref="A1:T118"/>
  <sheetViews>
    <sheetView tabSelected="1" workbookViewId="0">
      <selection activeCell="W3" sqref="W3"/>
    </sheetView>
  </sheetViews>
  <sheetFormatPr defaultRowHeight="14.5"/>
  <cols>
    <col min="1" max="1" width="12.36328125" bestFit="1" customWidth="1"/>
    <col min="2" max="2" width="17.08984375" bestFit="1" customWidth="1"/>
    <col min="3" max="5" width="8.90625" hidden="1" customWidth="1"/>
    <col min="6" max="6" width="9.1796875" hidden="1" customWidth="1"/>
    <col min="7" max="7" width="14.6328125" hidden="1" customWidth="1"/>
    <col min="8" max="9" width="11.6328125" hidden="1" customWidth="1"/>
    <col min="10" max="10" width="8.6328125" hidden="1" customWidth="1"/>
    <col min="11" max="11" width="8.7265625" hidden="1" customWidth="1"/>
    <col min="12" max="13" width="14.36328125" hidden="1" customWidth="1"/>
    <col min="14" max="14" width="11.26953125" hidden="1" customWidth="1"/>
    <col min="15" max="15" width="10.453125" hidden="1" customWidth="1"/>
    <col min="16" max="16" width="0" hidden="1" customWidth="1"/>
    <col min="17" max="18" width="14.36328125" bestFit="1" customWidth="1"/>
    <col min="19" max="19" width="11.26953125" customWidth="1"/>
    <col min="20" max="20" width="10.453125" customWidth="1"/>
  </cols>
  <sheetData>
    <row r="1" spans="1:20" ht="44" thickBot="1">
      <c r="A1" s="259" t="s">
        <v>233</v>
      </c>
      <c r="B1" s="261" t="s">
        <v>234</v>
      </c>
      <c r="C1" s="261" t="s">
        <v>235</v>
      </c>
      <c r="D1" s="261" t="s">
        <v>235</v>
      </c>
      <c r="E1" s="261" t="s">
        <v>235</v>
      </c>
      <c r="F1" s="261" t="s">
        <v>236</v>
      </c>
      <c r="G1" s="398" t="s">
        <v>239</v>
      </c>
      <c r="H1" s="398" t="s">
        <v>228</v>
      </c>
      <c r="I1" s="398" t="s">
        <v>249</v>
      </c>
      <c r="J1" s="399" t="s">
        <v>238</v>
      </c>
      <c r="K1" s="400"/>
      <c r="L1" s="261" t="s">
        <v>219</v>
      </c>
      <c r="M1" s="399" t="s">
        <v>224</v>
      </c>
      <c r="N1" s="399" t="s">
        <v>225</v>
      </c>
      <c r="O1" s="399" t="s">
        <v>227</v>
      </c>
      <c r="P1" s="178"/>
      <c r="Q1" s="261" t="s">
        <v>244</v>
      </c>
      <c r="R1" s="399" t="s">
        <v>246</v>
      </c>
      <c r="S1" s="399" t="s">
        <v>247</v>
      </c>
      <c r="T1" s="265" t="s">
        <v>227</v>
      </c>
    </row>
    <row r="2" spans="1:20" s="305" customFormat="1" ht="29.5" thickBot="1">
      <c r="A2" s="401" t="s">
        <v>2</v>
      </c>
      <c r="B2" s="402" t="s">
        <v>243</v>
      </c>
      <c r="C2" s="402" t="s">
        <v>3</v>
      </c>
      <c r="D2" s="402" t="s">
        <v>4</v>
      </c>
      <c r="E2" s="402" t="s">
        <v>5</v>
      </c>
      <c r="F2" s="403" t="s">
        <v>1</v>
      </c>
      <c r="G2" s="404" t="s">
        <v>146</v>
      </c>
      <c r="H2" s="404" t="s">
        <v>237</v>
      </c>
      <c r="I2" s="404"/>
      <c r="J2" s="404" t="s">
        <v>148</v>
      </c>
      <c r="K2" s="404"/>
      <c r="L2" s="402" t="s">
        <v>220</v>
      </c>
      <c r="M2" s="402" t="s">
        <v>220</v>
      </c>
      <c r="N2" s="404" t="s">
        <v>226</v>
      </c>
      <c r="O2" s="404" t="s">
        <v>226</v>
      </c>
      <c r="P2" s="405"/>
      <c r="Q2" s="402" t="s">
        <v>245</v>
      </c>
      <c r="R2" s="402" t="s">
        <v>245</v>
      </c>
      <c r="S2" s="404" t="s">
        <v>248</v>
      </c>
      <c r="T2" s="406" t="s">
        <v>248</v>
      </c>
    </row>
    <row r="3" spans="1:20" ht="58.5" thickBot="1">
      <c r="A3" s="407" t="s">
        <v>6</v>
      </c>
      <c r="B3" s="178" t="s">
        <v>7</v>
      </c>
      <c r="C3" s="178" t="s">
        <v>8</v>
      </c>
      <c r="D3" s="178" t="s">
        <v>8</v>
      </c>
      <c r="E3" s="178" t="s">
        <v>8</v>
      </c>
      <c r="F3" s="408" t="s">
        <v>8</v>
      </c>
      <c r="G3" s="178" t="s">
        <v>145</v>
      </c>
      <c r="H3" s="178" t="s">
        <v>229</v>
      </c>
      <c r="I3" s="178"/>
      <c r="J3" s="248" t="s">
        <v>147</v>
      </c>
      <c r="K3" s="248"/>
      <c r="L3" s="178" t="s">
        <v>8</v>
      </c>
      <c r="M3" s="248" t="s">
        <v>240</v>
      </c>
      <c r="N3" s="257" t="s">
        <v>231</v>
      </c>
      <c r="O3" s="248" t="s">
        <v>241</v>
      </c>
      <c r="P3" s="178"/>
      <c r="Q3" s="178" t="s">
        <v>8</v>
      </c>
      <c r="R3" s="248" t="s">
        <v>240</v>
      </c>
      <c r="S3" s="257" t="s">
        <v>231</v>
      </c>
      <c r="T3" s="179" t="s">
        <v>241</v>
      </c>
    </row>
    <row r="4" spans="1:20" ht="15" thickBot="1">
      <c r="A4" s="409" t="s">
        <v>56</v>
      </c>
      <c r="B4" s="410" t="s">
        <v>58</v>
      </c>
      <c r="C4" s="411"/>
      <c r="D4" s="411"/>
      <c r="E4" s="411">
        <v>1</v>
      </c>
      <c r="F4" s="411">
        <v>1</v>
      </c>
      <c r="G4" s="411">
        <f t="shared" ref="G4:G35" si="0">SUM(F4*0.1)</f>
        <v>0.1</v>
      </c>
      <c r="H4" s="411">
        <f t="shared" ref="H4:H35" si="1">SUM(C4+D4+E4)/3</f>
        <v>0.33333333333333331</v>
      </c>
      <c r="I4" s="393">
        <f t="shared" ref="I4:I35" si="2">SUM(H4*2)</f>
        <v>0.66666666666666663</v>
      </c>
      <c r="J4" s="412">
        <f t="shared" ref="J4:J35" si="3">SUM(F4+G4)</f>
        <v>1.1000000000000001</v>
      </c>
      <c r="K4" s="394"/>
      <c r="L4" s="411">
        <v>2</v>
      </c>
      <c r="M4" s="395">
        <f t="shared" ref="M4:M35" si="4">J4/3</f>
        <v>0.3666666666666667</v>
      </c>
      <c r="N4" s="395">
        <f t="shared" ref="N4:N35" si="5">SUM(L4-M4)</f>
        <v>1.6333333333333333</v>
      </c>
      <c r="O4" s="396">
        <f t="shared" ref="O4:O35" si="6">SUM(L4-H4)/H4</f>
        <v>5.0000000000000009</v>
      </c>
      <c r="Q4" s="411">
        <v>11</v>
      </c>
      <c r="R4" s="393">
        <f t="shared" ref="R4:R35" si="7">M4*2</f>
        <v>0.73333333333333339</v>
      </c>
      <c r="S4" s="393">
        <f t="shared" ref="S4:S35" si="8">SUM(Q4-R4)</f>
        <v>10.266666666666666</v>
      </c>
      <c r="T4" s="397">
        <f t="shared" ref="T4:T35" si="9">SUM(Q4-I4)/I4</f>
        <v>15.500000000000002</v>
      </c>
    </row>
    <row r="5" spans="1:20" ht="15" thickBot="1">
      <c r="A5" s="313" t="s">
        <v>84</v>
      </c>
      <c r="B5" s="194" t="s">
        <v>86</v>
      </c>
      <c r="C5" s="195">
        <v>2</v>
      </c>
      <c r="D5" s="195"/>
      <c r="E5" s="195"/>
      <c r="F5" s="195">
        <v>2</v>
      </c>
      <c r="G5" s="195">
        <f t="shared" si="0"/>
        <v>0.2</v>
      </c>
      <c r="H5" s="195">
        <f t="shared" si="1"/>
        <v>0.66666666666666663</v>
      </c>
      <c r="I5" s="335">
        <f t="shared" si="2"/>
        <v>1.3333333333333333</v>
      </c>
      <c r="J5" s="196">
        <f t="shared" si="3"/>
        <v>2.2000000000000002</v>
      </c>
      <c r="K5" s="306"/>
      <c r="L5" s="195">
        <v>13</v>
      </c>
      <c r="M5" s="207">
        <f t="shared" si="4"/>
        <v>0.73333333333333339</v>
      </c>
      <c r="N5" s="207">
        <f t="shared" si="5"/>
        <v>12.266666666666666</v>
      </c>
      <c r="O5" s="311">
        <f t="shared" si="6"/>
        <v>18.500000000000004</v>
      </c>
      <c r="Q5" s="206">
        <v>15</v>
      </c>
      <c r="R5" s="335">
        <f t="shared" si="7"/>
        <v>1.4666666666666668</v>
      </c>
      <c r="S5" s="206">
        <f t="shared" si="8"/>
        <v>13.533333333333333</v>
      </c>
      <c r="T5" s="337">
        <f t="shared" si="9"/>
        <v>10.25</v>
      </c>
    </row>
    <row r="6" spans="1:20" ht="15" hidden="1" thickBot="1">
      <c r="A6" s="313" t="s">
        <v>113</v>
      </c>
      <c r="B6" s="194" t="s">
        <v>114</v>
      </c>
      <c r="C6" s="195">
        <v>2</v>
      </c>
      <c r="D6" s="195">
        <v>3</v>
      </c>
      <c r="E6" s="195">
        <v>2</v>
      </c>
      <c r="F6" s="195">
        <v>7</v>
      </c>
      <c r="G6" s="195">
        <f t="shared" si="0"/>
        <v>0.70000000000000007</v>
      </c>
      <c r="H6" s="195">
        <f t="shared" si="1"/>
        <v>2.3333333333333335</v>
      </c>
      <c r="I6" s="335">
        <f t="shared" si="2"/>
        <v>4.666666666666667</v>
      </c>
      <c r="J6" s="196">
        <f t="shared" si="3"/>
        <v>7.7</v>
      </c>
      <c r="K6" s="306"/>
      <c r="L6" s="195">
        <v>9</v>
      </c>
      <c r="M6" s="207">
        <f t="shared" si="4"/>
        <v>2.5666666666666669</v>
      </c>
      <c r="N6" s="207">
        <f t="shared" si="5"/>
        <v>6.4333333333333336</v>
      </c>
      <c r="O6" s="311">
        <f t="shared" si="6"/>
        <v>2.8571428571428568</v>
      </c>
      <c r="Q6" s="206">
        <v>44</v>
      </c>
      <c r="R6" s="335">
        <f t="shared" si="7"/>
        <v>5.1333333333333337</v>
      </c>
      <c r="S6" s="206">
        <f t="shared" si="8"/>
        <v>38.866666666666667</v>
      </c>
      <c r="T6" s="337">
        <f t="shared" si="9"/>
        <v>8.4285714285714288</v>
      </c>
    </row>
    <row r="7" spans="1:20" ht="15" thickBot="1">
      <c r="A7" s="312" t="s">
        <v>32</v>
      </c>
      <c r="B7" s="205" t="s">
        <v>35</v>
      </c>
      <c r="C7" s="206">
        <v>8</v>
      </c>
      <c r="D7" s="206">
        <v>9</v>
      </c>
      <c r="E7" s="206">
        <v>9</v>
      </c>
      <c r="F7" s="206">
        <v>26</v>
      </c>
      <c r="G7" s="206">
        <f t="shared" si="0"/>
        <v>2.6</v>
      </c>
      <c r="H7" s="206">
        <f t="shared" si="1"/>
        <v>8.6666666666666661</v>
      </c>
      <c r="I7" s="335">
        <f t="shared" si="2"/>
        <v>17.333333333333332</v>
      </c>
      <c r="J7" s="207">
        <f t="shared" si="3"/>
        <v>28.6</v>
      </c>
      <c r="K7" s="306"/>
      <c r="L7" s="206">
        <v>14</v>
      </c>
      <c r="M7" s="207">
        <f t="shared" si="4"/>
        <v>9.5333333333333332</v>
      </c>
      <c r="N7" s="207">
        <f t="shared" si="5"/>
        <v>4.4666666666666668</v>
      </c>
      <c r="O7" s="311">
        <f t="shared" si="6"/>
        <v>0.61538461538461553</v>
      </c>
      <c r="Q7" s="206">
        <v>34</v>
      </c>
      <c r="R7" s="335">
        <f t="shared" si="7"/>
        <v>19.066666666666666</v>
      </c>
      <c r="S7" s="206">
        <f t="shared" si="8"/>
        <v>14.933333333333334</v>
      </c>
      <c r="T7" s="337">
        <f t="shared" si="9"/>
        <v>0.96153846153846168</v>
      </c>
    </row>
    <row r="8" spans="1:20" ht="15" thickBot="1">
      <c r="A8" s="313" t="s">
        <v>102</v>
      </c>
      <c r="B8" s="194" t="s">
        <v>105</v>
      </c>
      <c r="C8" s="195">
        <v>7</v>
      </c>
      <c r="D8" s="195">
        <v>11</v>
      </c>
      <c r="E8" s="195">
        <v>9</v>
      </c>
      <c r="F8" s="195">
        <v>27</v>
      </c>
      <c r="G8" s="195">
        <f t="shared" si="0"/>
        <v>2.7</v>
      </c>
      <c r="H8" s="195">
        <f t="shared" si="1"/>
        <v>9</v>
      </c>
      <c r="I8" s="335">
        <f t="shared" si="2"/>
        <v>18</v>
      </c>
      <c r="J8" s="196">
        <f t="shared" si="3"/>
        <v>29.7</v>
      </c>
      <c r="K8" s="306"/>
      <c r="L8" s="195">
        <v>9</v>
      </c>
      <c r="M8" s="207">
        <f t="shared" si="4"/>
        <v>9.9</v>
      </c>
      <c r="N8" s="207">
        <f t="shared" si="5"/>
        <v>-0.90000000000000036</v>
      </c>
      <c r="O8" s="311">
        <f t="shared" si="6"/>
        <v>0</v>
      </c>
      <c r="Q8" s="206">
        <v>35</v>
      </c>
      <c r="R8" s="335">
        <f t="shared" si="7"/>
        <v>19.8</v>
      </c>
      <c r="S8" s="206">
        <f t="shared" si="8"/>
        <v>15.2</v>
      </c>
      <c r="T8" s="337">
        <f t="shared" si="9"/>
        <v>0.94444444444444442</v>
      </c>
    </row>
    <row r="9" spans="1:20" ht="15" thickBot="1">
      <c r="A9" s="310" t="s">
        <v>108</v>
      </c>
      <c r="B9" s="200" t="s">
        <v>112</v>
      </c>
      <c r="C9" s="201">
        <v>6</v>
      </c>
      <c r="D9" s="201">
        <v>15</v>
      </c>
      <c r="E9" s="201">
        <v>8</v>
      </c>
      <c r="F9" s="201">
        <v>29</v>
      </c>
      <c r="G9" s="201">
        <f t="shared" si="0"/>
        <v>2.9000000000000004</v>
      </c>
      <c r="H9" s="201">
        <f t="shared" si="1"/>
        <v>9.6666666666666661</v>
      </c>
      <c r="I9" s="335">
        <f t="shared" si="2"/>
        <v>19.333333333333332</v>
      </c>
      <c r="J9" s="202">
        <f t="shared" si="3"/>
        <v>31.9</v>
      </c>
      <c r="K9" s="306"/>
      <c r="L9" s="201">
        <v>24</v>
      </c>
      <c r="M9" s="207">
        <f t="shared" si="4"/>
        <v>10.633333333333333</v>
      </c>
      <c r="N9" s="207">
        <f t="shared" si="5"/>
        <v>13.366666666666667</v>
      </c>
      <c r="O9" s="311">
        <f t="shared" si="6"/>
        <v>1.4827586206896552</v>
      </c>
      <c r="Q9" s="206">
        <v>35</v>
      </c>
      <c r="R9" s="335">
        <f t="shared" si="7"/>
        <v>21.266666666666666</v>
      </c>
      <c r="S9" s="206">
        <f t="shared" si="8"/>
        <v>13.733333333333334</v>
      </c>
      <c r="T9" s="337">
        <f t="shared" si="9"/>
        <v>0.81034482758620696</v>
      </c>
    </row>
    <row r="10" spans="1:20" ht="15" thickBot="1">
      <c r="A10" s="312" t="s">
        <v>136</v>
      </c>
      <c r="B10" s="205" t="s">
        <v>139</v>
      </c>
      <c r="C10" s="206">
        <v>12</v>
      </c>
      <c r="D10" s="206">
        <v>10</v>
      </c>
      <c r="E10" s="206">
        <v>12</v>
      </c>
      <c r="F10" s="206">
        <v>34</v>
      </c>
      <c r="G10" s="206">
        <f t="shared" si="0"/>
        <v>3.4000000000000004</v>
      </c>
      <c r="H10" s="206">
        <f t="shared" si="1"/>
        <v>11.333333333333334</v>
      </c>
      <c r="I10" s="335">
        <f t="shared" si="2"/>
        <v>22.666666666666668</v>
      </c>
      <c r="J10" s="207">
        <f t="shared" si="3"/>
        <v>37.4</v>
      </c>
      <c r="K10" s="306"/>
      <c r="L10" s="206">
        <v>17</v>
      </c>
      <c r="M10" s="207">
        <f t="shared" si="4"/>
        <v>12.466666666666667</v>
      </c>
      <c r="N10" s="207">
        <f t="shared" si="5"/>
        <v>4.5333333333333332</v>
      </c>
      <c r="O10" s="311">
        <f t="shared" si="6"/>
        <v>0.49999999999999994</v>
      </c>
      <c r="Q10" s="206">
        <v>39</v>
      </c>
      <c r="R10" s="335">
        <f t="shared" si="7"/>
        <v>24.933333333333334</v>
      </c>
      <c r="S10" s="206">
        <f t="shared" si="8"/>
        <v>14.066666666666666</v>
      </c>
      <c r="T10" s="337">
        <f t="shared" si="9"/>
        <v>0.72058823529411753</v>
      </c>
    </row>
    <row r="11" spans="1:20" ht="15" thickBot="1">
      <c r="A11" s="313" t="s">
        <v>125</v>
      </c>
      <c r="B11" s="194" t="s">
        <v>127</v>
      </c>
      <c r="C11" s="195">
        <v>14</v>
      </c>
      <c r="D11" s="195">
        <v>21</v>
      </c>
      <c r="E11" s="195">
        <v>10</v>
      </c>
      <c r="F11" s="195">
        <v>45</v>
      </c>
      <c r="G11" s="195">
        <f t="shared" si="0"/>
        <v>4.5</v>
      </c>
      <c r="H11" s="195">
        <f t="shared" si="1"/>
        <v>15</v>
      </c>
      <c r="I11" s="335">
        <f t="shared" si="2"/>
        <v>30</v>
      </c>
      <c r="J11" s="196">
        <f t="shared" si="3"/>
        <v>49.5</v>
      </c>
      <c r="K11" s="306"/>
      <c r="L11" s="195">
        <v>8</v>
      </c>
      <c r="M11" s="207">
        <f t="shared" si="4"/>
        <v>16.5</v>
      </c>
      <c r="N11" s="207">
        <f t="shared" si="5"/>
        <v>-8.5</v>
      </c>
      <c r="O11" s="311">
        <f t="shared" si="6"/>
        <v>-0.46666666666666667</v>
      </c>
      <c r="Q11" s="206">
        <v>50</v>
      </c>
      <c r="R11" s="335">
        <f t="shared" si="7"/>
        <v>33</v>
      </c>
      <c r="S11" s="206">
        <f t="shared" si="8"/>
        <v>17</v>
      </c>
      <c r="T11" s="337">
        <f t="shared" si="9"/>
        <v>0.66666666666666663</v>
      </c>
    </row>
    <row r="12" spans="1:20" ht="15" thickBot="1">
      <c r="A12" s="310" t="s">
        <v>119</v>
      </c>
      <c r="B12" s="200" t="s">
        <v>123</v>
      </c>
      <c r="C12" s="201">
        <v>3</v>
      </c>
      <c r="D12" s="201">
        <v>11</v>
      </c>
      <c r="E12" s="201">
        <v>8</v>
      </c>
      <c r="F12" s="201">
        <v>22</v>
      </c>
      <c r="G12" s="201">
        <f t="shared" si="0"/>
        <v>2.2000000000000002</v>
      </c>
      <c r="H12" s="201">
        <f t="shared" si="1"/>
        <v>7.333333333333333</v>
      </c>
      <c r="I12" s="335">
        <f t="shared" si="2"/>
        <v>14.666666666666666</v>
      </c>
      <c r="J12" s="202">
        <f t="shared" si="3"/>
        <v>24.2</v>
      </c>
      <c r="K12" s="306"/>
      <c r="L12" s="201">
        <v>6</v>
      </c>
      <c r="M12" s="207">
        <f t="shared" si="4"/>
        <v>8.0666666666666664</v>
      </c>
      <c r="N12" s="207">
        <f t="shared" si="5"/>
        <v>-2.0666666666666664</v>
      </c>
      <c r="O12" s="311">
        <f t="shared" si="6"/>
        <v>-0.1818181818181818</v>
      </c>
      <c r="Q12" s="201">
        <v>24</v>
      </c>
      <c r="R12" s="335">
        <f t="shared" si="7"/>
        <v>16.133333333333333</v>
      </c>
      <c r="S12" s="206">
        <f t="shared" si="8"/>
        <v>7.8666666666666671</v>
      </c>
      <c r="T12" s="337">
        <f t="shared" si="9"/>
        <v>0.63636363636363646</v>
      </c>
    </row>
    <row r="13" spans="1:20" ht="15" thickBot="1">
      <c r="A13" s="312" t="s">
        <v>9</v>
      </c>
      <c r="B13" s="205" t="s">
        <v>16</v>
      </c>
      <c r="C13" s="206">
        <v>1</v>
      </c>
      <c r="D13" s="206">
        <v>18</v>
      </c>
      <c r="E13" s="206">
        <v>20</v>
      </c>
      <c r="F13" s="206">
        <v>39</v>
      </c>
      <c r="G13" s="206">
        <f t="shared" si="0"/>
        <v>3.9000000000000004</v>
      </c>
      <c r="H13" s="206">
        <f t="shared" si="1"/>
        <v>13</v>
      </c>
      <c r="I13" s="335">
        <f t="shared" si="2"/>
        <v>26</v>
      </c>
      <c r="J13" s="207">
        <f t="shared" si="3"/>
        <v>42.9</v>
      </c>
      <c r="K13" s="306"/>
      <c r="L13" s="206">
        <v>19</v>
      </c>
      <c r="M13" s="207">
        <f t="shared" si="4"/>
        <v>14.299999999999999</v>
      </c>
      <c r="N13" s="207">
        <f t="shared" si="5"/>
        <v>4.7000000000000011</v>
      </c>
      <c r="O13" s="311">
        <f t="shared" si="6"/>
        <v>0.46153846153846156</v>
      </c>
      <c r="Q13" s="195">
        <v>42</v>
      </c>
      <c r="R13" s="335">
        <f t="shared" si="7"/>
        <v>28.599999999999998</v>
      </c>
      <c r="S13" s="206">
        <f t="shared" si="8"/>
        <v>13.400000000000002</v>
      </c>
      <c r="T13" s="337">
        <f t="shared" si="9"/>
        <v>0.61538461538461542</v>
      </c>
    </row>
    <row r="14" spans="1:20" ht="15" thickBot="1">
      <c r="A14" s="313" t="s">
        <v>113</v>
      </c>
      <c r="B14" s="194" t="s">
        <v>117</v>
      </c>
      <c r="C14" s="195">
        <v>8</v>
      </c>
      <c r="D14" s="195">
        <v>4</v>
      </c>
      <c r="E14" s="195">
        <v>4</v>
      </c>
      <c r="F14" s="195">
        <v>16</v>
      </c>
      <c r="G14" s="195">
        <f t="shared" si="0"/>
        <v>1.6</v>
      </c>
      <c r="H14" s="195">
        <f t="shared" si="1"/>
        <v>5.333333333333333</v>
      </c>
      <c r="I14" s="335">
        <f t="shared" si="2"/>
        <v>10.666666666666666</v>
      </c>
      <c r="J14" s="196">
        <f t="shared" si="3"/>
        <v>17.600000000000001</v>
      </c>
      <c r="K14" s="306"/>
      <c r="L14" s="195">
        <v>4</v>
      </c>
      <c r="M14" s="207">
        <f t="shared" si="4"/>
        <v>5.8666666666666671</v>
      </c>
      <c r="N14" s="207">
        <f t="shared" si="5"/>
        <v>-1.8666666666666671</v>
      </c>
      <c r="O14" s="311">
        <f t="shared" si="6"/>
        <v>-0.24999999999999994</v>
      </c>
      <c r="Q14" s="206">
        <v>17</v>
      </c>
      <c r="R14" s="335">
        <f t="shared" si="7"/>
        <v>11.733333333333334</v>
      </c>
      <c r="S14" s="206">
        <f t="shared" si="8"/>
        <v>5.2666666666666657</v>
      </c>
      <c r="T14" s="337">
        <f t="shared" si="9"/>
        <v>0.59375000000000011</v>
      </c>
    </row>
    <row r="15" spans="1:20" ht="15" thickBot="1">
      <c r="A15" s="313" t="s">
        <v>102</v>
      </c>
      <c r="B15" s="194" t="s">
        <v>106</v>
      </c>
      <c r="C15" s="195">
        <v>28</v>
      </c>
      <c r="D15" s="195">
        <v>27</v>
      </c>
      <c r="E15" s="195">
        <v>8</v>
      </c>
      <c r="F15" s="195">
        <v>63</v>
      </c>
      <c r="G15" s="195">
        <f t="shared" si="0"/>
        <v>6.3000000000000007</v>
      </c>
      <c r="H15" s="195">
        <f t="shared" si="1"/>
        <v>21</v>
      </c>
      <c r="I15" s="335">
        <f t="shared" si="2"/>
        <v>42</v>
      </c>
      <c r="J15" s="196">
        <f t="shared" si="3"/>
        <v>69.3</v>
      </c>
      <c r="K15" s="306"/>
      <c r="L15" s="195">
        <v>9</v>
      </c>
      <c r="M15" s="207">
        <f t="shared" si="4"/>
        <v>23.099999999999998</v>
      </c>
      <c r="N15" s="207">
        <f t="shared" si="5"/>
        <v>-14.099999999999998</v>
      </c>
      <c r="O15" s="311">
        <f t="shared" si="6"/>
        <v>-0.5714285714285714</v>
      </c>
      <c r="Q15" s="206">
        <v>66</v>
      </c>
      <c r="R15" s="335">
        <f t="shared" si="7"/>
        <v>46.199999999999996</v>
      </c>
      <c r="S15" s="206">
        <f t="shared" si="8"/>
        <v>19.800000000000004</v>
      </c>
      <c r="T15" s="337">
        <f t="shared" si="9"/>
        <v>0.5714285714285714</v>
      </c>
    </row>
    <row r="16" spans="1:20" ht="15" thickBot="1">
      <c r="A16" s="312" t="s">
        <v>9</v>
      </c>
      <c r="B16" s="205" t="s">
        <v>18</v>
      </c>
      <c r="C16" s="206">
        <v>10</v>
      </c>
      <c r="D16" s="206">
        <v>4</v>
      </c>
      <c r="E16" s="206">
        <v>9</v>
      </c>
      <c r="F16" s="206">
        <v>23</v>
      </c>
      <c r="G16" s="206">
        <f t="shared" si="0"/>
        <v>2.3000000000000003</v>
      </c>
      <c r="H16" s="206">
        <f t="shared" si="1"/>
        <v>7.666666666666667</v>
      </c>
      <c r="I16" s="335">
        <f t="shared" si="2"/>
        <v>15.333333333333334</v>
      </c>
      <c r="J16" s="207">
        <f t="shared" si="3"/>
        <v>25.3</v>
      </c>
      <c r="K16" s="306"/>
      <c r="L16" s="206">
        <v>13</v>
      </c>
      <c r="M16" s="207">
        <f t="shared" si="4"/>
        <v>8.4333333333333336</v>
      </c>
      <c r="N16" s="207">
        <f t="shared" si="5"/>
        <v>4.5666666666666664</v>
      </c>
      <c r="O16" s="311">
        <f t="shared" si="6"/>
        <v>0.69565217391304346</v>
      </c>
      <c r="Q16" s="206">
        <v>23</v>
      </c>
      <c r="R16" s="335">
        <f t="shared" si="7"/>
        <v>16.866666666666667</v>
      </c>
      <c r="S16" s="206">
        <f t="shared" si="8"/>
        <v>6.1333333333333329</v>
      </c>
      <c r="T16" s="337">
        <f t="shared" si="9"/>
        <v>0.49999999999999994</v>
      </c>
    </row>
    <row r="17" spans="1:20" ht="15" thickBot="1">
      <c r="A17" s="312" t="s">
        <v>136</v>
      </c>
      <c r="B17" s="205" t="s">
        <v>143</v>
      </c>
      <c r="C17" s="206">
        <v>3</v>
      </c>
      <c r="D17" s="206">
        <v>4</v>
      </c>
      <c r="E17" s="206">
        <v>3</v>
      </c>
      <c r="F17" s="206">
        <v>10</v>
      </c>
      <c r="G17" s="206">
        <f t="shared" si="0"/>
        <v>1</v>
      </c>
      <c r="H17" s="206">
        <f t="shared" si="1"/>
        <v>3.3333333333333335</v>
      </c>
      <c r="I17" s="335">
        <f t="shared" si="2"/>
        <v>6.666666666666667</v>
      </c>
      <c r="J17" s="207">
        <f t="shared" si="3"/>
        <v>11</v>
      </c>
      <c r="K17" s="306"/>
      <c r="L17" s="206">
        <v>4</v>
      </c>
      <c r="M17" s="207">
        <f t="shared" si="4"/>
        <v>3.6666666666666665</v>
      </c>
      <c r="N17" s="207">
        <f t="shared" si="5"/>
        <v>0.33333333333333348</v>
      </c>
      <c r="O17" s="311">
        <f t="shared" si="6"/>
        <v>0.19999999999999996</v>
      </c>
      <c r="Q17" s="195">
        <v>10</v>
      </c>
      <c r="R17" s="335">
        <f t="shared" si="7"/>
        <v>7.333333333333333</v>
      </c>
      <c r="S17" s="206">
        <f t="shared" si="8"/>
        <v>2.666666666666667</v>
      </c>
      <c r="T17" s="337">
        <f t="shared" si="9"/>
        <v>0.49999999999999994</v>
      </c>
    </row>
    <row r="18" spans="1:20" ht="15" thickBot="1">
      <c r="A18" s="310" t="s">
        <v>28</v>
      </c>
      <c r="B18" s="200" t="s">
        <v>29</v>
      </c>
      <c r="C18" s="201"/>
      <c r="D18" s="201">
        <v>1</v>
      </c>
      <c r="E18" s="201">
        <v>4</v>
      </c>
      <c r="F18" s="201">
        <v>5</v>
      </c>
      <c r="G18" s="201">
        <f t="shared" si="0"/>
        <v>0.5</v>
      </c>
      <c r="H18" s="201">
        <f t="shared" si="1"/>
        <v>1.6666666666666667</v>
      </c>
      <c r="I18" s="335">
        <f t="shared" si="2"/>
        <v>3.3333333333333335</v>
      </c>
      <c r="J18" s="202">
        <f t="shared" si="3"/>
        <v>5.5</v>
      </c>
      <c r="K18" s="306"/>
      <c r="L18" s="201">
        <v>4</v>
      </c>
      <c r="M18" s="207">
        <f t="shared" si="4"/>
        <v>1.8333333333333333</v>
      </c>
      <c r="N18" s="207">
        <f t="shared" si="5"/>
        <v>2.166666666666667</v>
      </c>
      <c r="O18" s="311">
        <f t="shared" si="6"/>
        <v>1.3999999999999997</v>
      </c>
      <c r="Q18" s="206">
        <v>5</v>
      </c>
      <c r="R18" s="335">
        <f t="shared" si="7"/>
        <v>3.6666666666666665</v>
      </c>
      <c r="S18" s="206">
        <f t="shared" si="8"/>
        <v>1.3333333333333335</v>
      </c>
      <c r="T18" s="337">
        <f t="shared" si="9"/>
        <v>0.49999999999999994</v>
      </c>
    </row>
    <row r="19" spans="1:20" ht="15" thickBot="1">
      <c r="A19" s="310" t="s">
        <v>88</v>
      </c>
      <c r="B19" s="200" t="s">
        <v>91</v>
      </c>
      <c r="C19" s="201">
        <v>11</v>
      </c>
      <c r="D19" s="201">
        <v>18</v>
      </c>
      <c r="E19" s="201">
        <v>30</v>
      </c>
      <c r="F19" s="201">
        <v>59</v>
      </c>
      <c r="G19" s="201">
        <f t="shared" si="0"/>
        <v>5.9</v>
      </c>
      <c r="H19" s="201">
        <f t="shared" si="1"/>
        <v>19.666666666666668</v>
      </c>
      <c r="I19" s="335">
        <f t="shared" si="2"/>
        <v>39.333333333333336</v>
      </c>
      <c r="J19" s="202">
        <f t="shared" si="3"/>
        <v>64.900000000000006</v>
      </c>
      <c r="K19" s="306"/>
      <c r="L19" s="201">
        <v>27</v>
      </c>
      <c r="M19" s="207">
        <f t="shared" si="4"/>
        <v>21.633333333333336</v>
      </c>
      <c r="N19" s="207">
        <f t="shared" si="5"/>
        <v>5.3666666666666636</v>
      </c>
      <c r="O19" s="311">
        <f t="shared" si="6"/>
        <v>0.37288135593220328</v>
      </c>
      <c r="Q19" s="195">
        <v>58</v>
      </c>
      <c r="R19" s="335">
        <f t="shared" si="7"/>
        <v>43.266666666666673</v>
      </c>
      <c r="S19" s="206">
        <f t="shared" si="8"/>
        <v>14.733333333333327</v>
      </c>
      <c r="T19" s="337">
        <f t="shared" si="9"/>
        <v>0.47457627118644058</v>
      </c>
    </row>
    <row r="20" spans="1:20" ht="15" thickBot="1">
      <c r="A20" s="312" t="s">
        <v>70</v>
      </c>
      <c r="B20" s="205" t="s">
        <v>74</v>
      </c>
      <c r="C20" s="206">
        <v>31</v>
      </c>
      <c r="D20" s="206">
        <v>20</v>
      </c>
      <c r="E20" s="206">
        <v>30</v>
      </c>
      <c r="F20" s="206">
        <v>81</v>
      </c>
      <c r="G20" s="206">
        <f t="shared" si="0"/>
        <v>8.1</v>
      </c>
      <c r="H20" s="206">
        <f t="shared" si="1"/>
        <v>27</v>
      </c>
      <c r="I20" s="335">
        <f t="shared" si="2"/>
        <v>54</v>
      </c>
      <c r="J20" s="207">
        <f t="shared" si="3"/>
        <v>89.1</v>
      </c>
      <c r="K20" s="306"/>
      <c r="L20" s="206">
        <v>20</v>
      </c>
      <c r="M20" s="207">
        <f t="shared" si="4"/>
        <v>29.7</v>
      </c>
      <c r="N20" s="207">
        <f t="shared" si="5"/>
        <v>-9.6999999999999993</v>
      </c>
      <c r="O20" s="311">
        <f t="shared" si="6"/>
        <v>-0.25925925925925924</v>
      </c>
      <c r="Q20" s="201">
        <v>79</v>
      </c>
      <c r="R20" s="335">
        <f t="shared" si="7"/>
        <v>59.4</v>
      </c>
      <c r="S20" s="206">
        <f t="shared" si="8"/>
        <v>19.600000000000001</v>
      </c>
      <c r="T20" s="337">
        <f t="shared" si="9"/>
        <v>0.46296296296296297</v>
      </c>
    </row>
    <row r="21" spans="1:20" ht="15" thickBot="1">
      <c r="A21" s="310" t="s">
        <v>119</v>
      </c>
      <c r="B21" s="200" t="s">
        <v>121</v>
      </c>
      <c r="C21" s="201">
        <v>7</v>
      </c>
      <c r="D21" s="201">
        <v>7</v>
      </c>
      <c r="E21" s="201">
        <v>9</v>
      </c>
      <c r="F21" s="201">
        <v>23</v>
      </c>
      <c r="G21" s="201">
        <f t="shared" si="0"/>
        <v>2.3000000000000003</v>
      </c>
      <c r="H21" s="201">
        <f t="shared" si="1"/>
        <v>7.666666666666667</v>
      </c>
      <c r="I21" s="335">
        <f t="shared" si="2"/>
        <v>15.333333333333334</v>
      </c>
      <c r="J21" s="202">
        <f t="shared" si="3"/>
        <v>25.3</v>
      </c>
      <c r="K21" s="306"/>
      <c r="L21" s="201">
        <v>11</v>
      </c>
      <c r="M21" s="207">
        <f t="shared" si="4"/>
        <v>8.4333333333333336</v>
      </c>
      <c r="N21" s="207">
        <f t="shared" si="5"/>
        <v>2.5666666666666664</v>
      </c>
      <c r="O21" s="311">
        <f t="shared" si="6"/>
        <v>0.43478260869565211</v>
      </c>
      <c r="Q21" s="206">
        <v>22</v>
      </c>
      <c r="R21" s="335">
        <f t="shared" si="7"/>
        <v>16.866666666666667</v>
      </c>
      <c r="S21" s="206">
        <f t="shared" si="8"/>
        <v>5.1333333333333329</v>
      </c>
      <c r="T21" s="337">
        <f t="shared" si="9"/>
        <v>0.43478260869565211</v>
      </c>
    </row>
    <row r="22" spans="1:20" ht="15" thickBot="1">
      <c r="A22" s="313" t="s">
        <v>125</v>
      </c>
      <c r="B22" s="194" t="s">
        <v>128</v>
      </c>
      <c r="C22" s="195">
        <v>3</v>
      </c>
      <c r="D22" s="195">
        <v>5</v>
      </c>
      <c r="E22" s="195">
        <v>6</v>
      </c>
      <c r="F22" s="195">
        <v>14</v>
      </c>
      <c r="G22" s="195">
        <f t="shared" si="0"/>
        <v>1.4000000000000001</v>
      </c>
      <c r="H22" s="195">
        <f t="shared" si="1"/>
        <v>4.666666666666667</v>
      </c>
      <c r="I22" s="335">
        <f t="shared" si="2"/>
        <v>9.3333333333333339</v>
      </c>
      <c r="J22" s="196">
        <f t="shared" si="3"/>
        <v>15.4</v>
      </c>
      <c r="K22" s="306"/>
      <c r="L22" s="195">
        <v>7</v>
      </c>
      <c r="M22" s="207">
        <f t="shared" si="4"/>
        <v>5.1333333333333337</v>
      </c>
      <c r="N22" s="207">
        <f t="shared" si="5"/>
        <v>1.8666666666666663</v>
      </c>
      <c r="O22" s="311">
        <f t="shared" si="6"/>
        <v>0.49999999999999989</v>
      </c>
      <c r="Q22" s="195">
        <v>13</v>
      </c>
      <c r="R22" s="335">
        <f t="shared" si="7"/>
        <v>10.266666666666667</v>
      </c>
      <c r="S22" s="206">
        <f t="shared" si="8"/>
        <v>2.7333333333333325</v>
      </c>
      <c r="T22" s="337">
        <f t="shared" si="9"/>
        <v>0.39285714285714279</v>
      </c>
    </row>
    <row r="23" spans="1:20" ht="15" thickBot="1">
      <c r="A23" s="312" t="s">
        <v>76</v>
      </c>
      <c r="B23" s="205" t="s">
        <v>79</v>
      </c>
      <c r="C23" s="206">
        <v>35</v>
      </c>
      <c r="D23" s="206">
        <v>26</v>
      </c>
      <c r="E23" s="206">
        <v>37</v>
      </c>
      <c r="F23" s="206">
        <v>98</v>
      </c>
      <c r="G23" s="206">
        <f t="shared" si="0"/>
        <v>9.8000000000000007</v>
      </c>
      <c r="H23" s="206">
        <f t="shared" si="1"/>
        <v>32.666666666666664</v>
      </c>
      <c r="I23" s="335">
        <f t="shared" si="2"/>
        <v>65.333333333333329</v>
      </c>
      <c r="J23" s="207">
        <f t="shared" si="3"/>
        <v>107.8</v>
      </c>
      <c r="K23" s="306"/>
      <c r="L23" s="206">
        <v>18</v>
      </c>
      <c r="M23" s="207">
        <f t="shared" si="4"/>
        <v>35.93333333333333</v>
      </c>
      <c r="N23" s="207">
        <f t="shared" si="5"/>
        <v>-17.93333333333333</v>
      </c>
      <c r="O23" s="311">
        <f t="shared" si="6"/>
        <v>-0.44897959183673464</v>
      </c>
      <c r="Q23" s="201">
        <v>89</v>
      </c>
      <c r="R23" s="335">
        <f t="shared" si="7"/>
        <v>71.86666666666666</v>
      </c>
      <c r="S23" s="206">
        <f t="shared" si="8"/>
        <v>17.13333333333334</v>
      </c>
      <c r="T23" s="337">
        <f t="shared" si="9"/>
        <v>0.3622448979591838</v>
      </c>
    </row>
    <row r="24" spans="1:20" ht="15" thickBot="1">
      <c r="A24" s="310" t="s">
        <v>93</v>
      </c>
      <c r="B24" s="200" t="s">
        <v>94</v>
      </c>
      <c r="C24" s="201">
        <v>14</v>
      </c>
      <c r="D24" s="201">
        <v>15</v>
      </c>
      <c r="E24" s="201">
        <v>11</v>
      </c>
      <c r="F24" s="201">
        <v>40</v>
      </c>
      <c r="G24" s="201">
        <f t="shared" si="0"/>
        <v>4</v>
      </c>
      <c r="H24" s="201">
        <f t="shared" si="1"/>
        <v>13.333333333333334</v>
      </c>
      <c r="I24" s="335">
        <f t="shared" si="2"/>
        <v>26.666666666666668</v>
      </c>
      <c r="J24" s="202">
        <f t="shared" si="3"/>
        <v>44</v>
      </c>
      <c r="K24" s="306"/>
      <c r="L24" s="201">
        <v>18</v>
      </c>
      <c r="M24" s="207">
        <f t="shared" si="4"/>
        <v>14.666666666666666</v>
      </c>
      <c r="N24" s="207">
        <f t="shared" si="5"/>
        <v>3.3333333333333339</v>
      </c>
      <c r="O24" s="311">
        <f t="shared" si="6"/>
        <v>0.34999999999999992</v>
      </c>
      <c r="Q24" s="206">
        <v>36</v>
      </c>
      <c r="R24" s="335">
        <f t="shared" si="7"/>
        <v>29.333333333333332</v>
      </c>
      <c r="S24" s="206">
        <f t="shared" si="8"/>
        <v>6.6666666666666679</v>
      </c>
      <c r="T24" s="337">
        <f t="shared" si="9"/>
        <v>0.34999999999999992</v>
      </c>
    </row>
    <row r="25" spans="1:20" ht="15" thickBot="1">
      <c r="A25" s="312" t="s">
        <v>62</v>
      </c>
      <c r="B25" s="205" t="s">
        <v>68</v>
      </c>
      <c r="C25" s="206">
        <v>7</v>
      </c>
      <c r="D25" s="206">
        <v>9</v>
      </c>
      <c r="E25" s="206">
        <v>8</v>
      </c>
      <c r="F25" s="206">
        <v>24</v>
      </c>
      <c r="G25" s="206">
        <f t="shared" si="0"/>
        <v>2.4000000000000004</v>
      </c>
      <c r="H25" s="206">
        <f t="shared" si="1"/>
        <v>8</v>
      </c>
      <c r="I25" s="335">
        <f t="shared" si="2"/>
        <v>16</v>
      </c>
      <c r="J25" s="207">
        <f t="shared" si="3"/>
        <v>26.4</v>
      </c>
      <c r="K25" s="306"/>
      <c r="L25" s="206">
        <v>4</v>
      </c>
      <c r="M25" s="207">
        <f t="shared" si="4"/>
        <v>8.7999999999999989</v>
      </c>
      <c r="N25" s="207">
        <f t="shared" si="5"/>
        <v>-4.7999999999999989</v>
      </c>
      <c r="O25" s="311">
        <f t="shared" si="6"/>
        <v>-0.5</v>
      </c>
      <c r="Q25" s="206">
        <v>21</v>
      </c>
      <c r="R25" s="335">
        <f t="shared" si="7"/>
        <v>17.599999999999998</v>
      </c>
      <c r="S25" s="206">
        <f t="shared" si="8"/>
        <v>3.4000000000000021</v>
      </c>
      <c r="T25" s="337">
        <f t="shared" si="9"/>
        <v>0.3125</v>
      </c>
    </row>
    <row r="26" spans="1:20" ht="15" thickBot="1">
      <c r="A26" s="310" t="s">
        <v>93</v>
      </c>
      <c r="B26" s="200" t="s">
        <v>96</v>
      </c>
      <c r="C26" s="201">
        <v>9</v>
      </c>
      <c r="D26" s="201">
        <v>6</v>
      </c>
      <c r="E26" s="201">
        <v>9</v>
      </c>
      <c r="F26" s="201">
        <v>24</v>
      </c>
      <c r="G26" s="201">
        <f t="shared" si="0"/>
        <v>2.4000000000000004</v>
      </c>
      <c r="H26" s="201">
        <f t="shared" si="1"/>
        <v>8</v>
      </c>
      <c r="I26" s="335">
        <f t="shared" si="2"/>
        <v>16</v>
      </c>
      <c r="J26" s="202">
        <f t="shared" si="3"/>
        <v>26.4</v>
      </c>
      <c r="K26" s="306"/>
      <c r="L26" s="201">
        <v>7</v>
      </c>
      <c r="M26" s="207">
        <f t="shared" si="4"/>
        <v>8.7999999999999989</v>
      </c>
      <c r="N26" s="207">
        <f t="shared" si="5"/>
        <v>-1.7999999999999989</v>
      </c>
      <c r="O26" s="311">
        <f t="shared" si="6"/>
        <v>-0.125</v>
      </c>
      <c r="Q26" s="195">
        <v>20</v>
      </c>
      <c r="R26" s="335">
        <f t="shared" si="7"/>
        <v>17.599999999999998</v>
      </c>
      <c r="S26" s="206">
        <f t="shared" si="8"/>
        <v>2.4000000000000021</v>
      </c>
      <c r="T26" s="337">
        <f t="shared" si="9"/>
        <v>0.25</v>
      </c>
    </row>
    <row r="27" spans="1:20" ht="15" thickBot="1">
      <c r="A27" s="312" t="s">
        <v>9</v>
      </c>
      <c r="B27" s="205" t="s">
        <v>10</v>
      </c>
      <c r="C27" s="206">
        <v>7</v>
      </c>
      <c r="D27" s="206">
        <v>14</v>
      </c>
      <c r="E27" s="206">
        <v>24</v>
      </c>
      <c r="F27" s="206">
        <v>45</v>
      </c>
      <c r="G27" s="206">
        <f t="shared" si="0"/>
        <v>4.5</v>
      </c>
      <c r="H27" s="206">
        <f t="shared" si="1"/>
        <v>15</v>
      </c>
      <c r="I27" s="335">
        <f t="shared" si="2"/>
        <v>30</v>
      </c>
      <c r="J27" s="207">
        <f t="shared" si="3"/>
        <v>49.5</v>
      </c>
      <c r="K27" s="306"/>
      <c r="L27" s="206">
        <v>26</v>
      </c>
      <c r="M27" s="207">
        <f t="shared" si="4"/>
        <v>16.5</v>
      </c>
      <c r="N27" s="207">
        <f t="shared" si="5"/>
        <v>9.5</v>
      </c>
      <c r="O27" s="311">
        <f t="shared" si="6"/>
        <v>0.73333333333333328</v>
      </c>
      <c r="Q27" s="201">
        <v>37</v>
      </c>
      <c r="R27" s="335">
        <f t="shared" si="7"/>
        <v>33</v>
      </c>
      <c r="S27" s="206">
        <f t="shared" si="8"/>
        <v>4</v>
      </c>
      <c r="T27" s="337">
        <f t="shared" si="9"/>
        <v>0.23333333333333334</v>
      </c>
    </row>
    <row r="28" spans="1:20" ht="15" thickBot="1">
      <c r="A28" s="310" t="s">
        <v>88</v>
      </c>
      <c r="B28" s="200" t="s">
        <v>89</v>
      </c>
      <c r="C28" s="201">
        <v>10</v>
      </c>
      <c r="D28" s="201">
        <v>11</v>
      </c>
      <c r="E28" s="201">
        <v>18</v>
      </c>
      <c r="F28" s="201">
        <v>39</v>
      </c>
      <c r="G28" s="201">
        <f t="shared" si="0"/>
        <v>3.9000000000000004</v>
      </c>
      <c r="H28" s="201">
        <f t="shared" si="1"/>
        <v>13</v>
      </c>
      <c r="I28" s="335">
        <f t="shared" si="2"/>
        <v>26</v>
      </c>
      <c r="J28" s="202">
        <f t="shared" si="3"/>
        <v>42.9</v>
      </c>
      <c r="K28" s="306"/>
      <c r="L28" s="201">
        <v>67</v>
      </c>
      <c r="M28" s="207">
        <f t="shared" si="4"/>
        <v>14.299999999999999</v>
      </c>
      <c r="N28" s="207">
        <f t="shared" si="5"/>
        <v>52.7</v>
      </c>
      <c r="O28" s="311">
        <f t="shared" si="6"/>
        <v>4.1538461538461542</v>
      </c>
      <c r="Q28" s="195">
        <v>31</v>
      </c>
      <c r="R28" s="335">
        <f t="shared" si="7"/>
        <v>28.599999999999998</v>
      </c>
      <c r="S28" s="206">
        <f t="shared" si="8"/>
        <v>2.4000000000000021</v>
      </c>
      <c r="T28" s="337">
        <f t="shared" si="9"/>
        <v>0.19230769230769232</v>
      </c>
    </row>
    <row r="29" spans="1:20" ht="15" thickBot="1">
      <c r="A29" s="313" t="s">
        <v>132</v>
      </c>
      <c r="B29" s="194" t="s">
        <v>133</v>
      </c>
      <c r="C29" s="195">
        <v>5</v>
      </c>
      <c r="D29" s="195">
        <v>9</v>
      </c>
      <c r="E29" s="195">
        <v>15</v>
      </c>
      <c r="F29" s="195">
        <v>29</v>
      </c>
      <c r="G29" s="195">
        <f t="shared" si="0"/>
        <v>2.9000000000000004</v>
      </c>
      <c r="H29" s="195">
        <f t="shared" si="1"/>
        <v>9.6666666666666661</v>
      </c>
      <c r="I29" s="335">
        <f t="shared" si="2"/>
        <v>19.333333333333332</v>
      </c>
      <c r="J29" s="196">
        <f t="shared" si="3"/>
        <v>31.9</v>
      </c>
      <c r="K29" s="306"/>
      <c r="L29" s="195">
        <v>13</v>
      </c>
      <c r="M29" s="207">
        <f t="shared" si="4"/>
        <v>10.633333333333333</v>
      </c>
      <c r="N29" s="207">
        <f t="shared" si="5"/>
        <v>2.3666666666666671</v>
      </c>
      <c r="O29" s="311">
        <f t="shared" si="6"/>
        <v>0.34482758620689663</v>
      </c>
      <c r="Q29" s="201">
        <v>23</v>
      </c>
      <c r="R29" s="335">
        <f t="shared" si="7"/>
        <v>21.266666666666666</v>
      </c>
      <c r="S29" s="206">
        <f t="shared" si="8"/>
        <v>1.7333333333333343</v>
      </c>
      <c r="T29" s="337">
        <f t="shared" si="9"/>
        <v>0.18965517241379318</v>
      </c>
    </row>
    <row r="30" spans="1:20" ht="15" thickBot="1">
      <c r="A30" s="312" t="s">
        <v>9</v>
      </c>
      <c r="B30" s="205" t="s">
        <v>13</v>
      </c>
      <c r="C30" s="206">
        <v>7</v>
      </c>
      <c r="D30" s="206">
        <v>18</v>
      </c>
      <c r="E30" s="206">
        <v>7</v>
      </c>
      <c r="F30" s="206">
        <v>32</v>
      </c>
      <c r="G30" s="206">
        <f t="shared" si="0"/>
        <v>3.2</v>
      </c>
      <c r="H30" s="206">
        <f t="shared" si="1"/>
        <v>10.666666666666666</v>
      </c>
      <c r="I30" s="335">
        <f t="shared" si="2"/>
        <v>21.333333333333332</v>
      </c>
      <c r="J30" s="207">
        <f t="shared" si="3"/>
        <v>35.200000000000003</v>
      </c>
      <c r="K30" s="306"/>
      <c r="L30" s="206">
        <v>16</v>
      </c>
      <c r="M30" s="207">
        <f t="shared" si="4"/>
        <v>11.733333333333334</v>
      </c>
      <c r="N30" s="207">
        <f t="shared" si="5"/>
        <v>4.2666666666666657</v>
      </c>
      <c r="O30" s="311">
        <f t="shared" si="6"/>
        <v>0.50000000000000011</v>
      </c>
      <c r="Q30" s="206">
        <v>25</v>
      </c>
      <c r="R30" s="335">
        <f t="shared" si="7"/>
        <v>23.466666666666669</v>
      </c>
      <c r="S30" s="206">
        <f t="shared" si="8"/>
        <v>1.5333333333333314</v>
      </c>
      <c r="T30" s="337">
        <f t="shared" si="9"/>
        <v>0.17187500000000006</v>
      </c>
    </row>
    <row r="31" spans="1:20" ht="15" thickBot="1">
      <c r="A31" s="310" t="s">
        <v>108</v>
      </c>
      <c r="B31" s="200" t="s">
        <v>111</v>
      </c>
      <c r="C31" s="201">
        <v>6</v>
      </c>
      <c r="D31" s="201">
        <v>13</v>
      </c>
      <c r="E31" s="201">
        <v>20</v>
      </c>
      <c r="F31" s="201">
        <v>39</v>
      </c>
      <c r="G31" s="201">
        <f t="shared" si="0"/>
        <v>3.9000000000000004</v>
      </c>
      <c r="H31" s="201">
        <f t="shared" si="1"/>
        <v>13</v>
      </c>
      <c r="I31" s="335">
        <f t="shared" si="2"/>
        <v>26</v>
      </c>
      <c r="J31" s="202">
        <f t="shared" si="3"/>
        <v>42.9</v>
      </c>
      <c r="K31" s="306"/>
      <c r="L31" s="201">
        <v>16</v>
      </c>
      <c r="M31" s="207">
        <f t="shared" si="4"/>
        <v>14.299999999999999</v>
      </c>
      <c r="N31" s="207">
        <f t="shared" si="5"/>
        <v>1.7000000000000011</v>
      </c>
      <c r="O31" s="311">
        <f t="shared" si="6"/>
        <v>0.23076923076923078</v>
      </c>
      <c r="Q31" s="206">
        <v>30</v>
      </c>
      <c r="R31" s="335">
        <f t="shared" si="7"/>
        <v>28.599999999999998</v>
      </c>
      <c r="S31" s="206">
        <f t="shared" si="8"/>
        <v>1.4000000000000021</v>
      </c>
      <c r="T31" s="337">
        <f t="shared" si="9"/>
        <v>0.15384615384615385</v>
      </c>
    </row>
    <row r="32" spans="1:20" ht="15" thickBot="1">
      <c r="A32" s="310" t="s">
        <v>194</v>
      </c>
      <c r="B32" s="200" t="s">
        <v>42</v>
      </c>
      <c r="C32" s="201">
        <v>14</v>
      </c>
      <c r="D32" s="201">
        <v>20</v>
      </c>
      <c r="E32" s="201">
        <v>23</v>
      </c>
      <c r="F32" s="201">
        <v>57</v>
      </c>
      <c r="G32" s="201">
        <f t="shared" si="0"/>
        <v>5.7</v>
      </c>
      <c r="H32" s="201">
        <f t="shared" si="1"/>
        <v>19</v>
      </c>
      <c r="I32" s="335">
        <f t="shared" si="2"/>
        <v>38</v>
      </c>
      <c r="J32" s="202">
        <f t="shared" si="3"/>
        <v>62.7</v>
      </c>
      <c r="K32" s="306"/>
      <c r="L32" s="201">
        <v>10</v>
      </c>
      <c r="M32" s="207">
        <f t="shared" si="4"/>
        <v>20.900000000000002</v>
      </c>
      <c r="N32" s="207">
        <f t="shared" si="5"/>
        <v>-10.900000000000002</v>
      </c>
      <c r="O32" s="311">
        <f t="shared" si="6"/>
        <v>-0.47368421052631576</v>
      </c>
      <c r="Q32" s="195">
        <v>43</v>
      </c>
      <c r="R32" s="335">
        <f t="shared" si="7"/>
        <v>41.800000000000004</v>
      </c>
      <c r="S32" s="206">
        <f t="shared" si="8"/>
        <v>1.1999999999999957</v>
      </c>
      <c r="T32" s="337">
        <f t="shared" si="9"/>
        <v>0.13157894736842105</v>
      </c>
    </row>
    <row r="33" spans="1:20" ht="15" thickBot="1">
      <c r="A33" s="310" t="s">
        <v>53</v>
      </c>
      <c r="B33" s="200" t="s">
        <v>55</v>
      </c>
      <c r="C33" s="201">
        <v>16</v>
      </c>
      <c r="D33" s="201">
        <v>5</v>
      </c>
      <c r="E33" s="201">
        <v>3</v>
      </c>
      <c r="F33" s="201">
        <v>24</v>
      </c>
      <c r="G33" s="201">
        <f t="shared" si="0"/>
        <v>2.4000000000000004</v>
      </c>
      <c r="H33" s="201">
        <f t="shared" si="1"/>
        <v>8</v>
      </c>
      <c r="I33" s="335">
        <f t="shared" si="2"/>
        <v>16</v>
      </c>
      <c r="J33" s="202">
        <f t="shared" si="3"/>
        <v>26.4</v>
      </c>
      <c r="K33" s="306"/>
      <c r="L33" s="201">
        <v>3</v>
      </c>
      <c r="M33" s="207">
        <f t="shared" si="4"/>
        <v>8.7999999999999989</v>
      </c>
      <c r="N33" s="207">
        <f t="shared" si="5"/>
        <v>-5.7999999999999989</v>
      </c>
      <c r="O33" s="311">
        <f t="shared" si="6"/>
        <v>-0.625</v>
      </c>
      <c r="Q33" s="206">
        <v>18</v>
      </c>
      <c r="R33" s="335">
        <f t="shared" si="7"/>
        <v>17.599999999999998</v>
      </c>
      <c r="S33" s="206">
        <f t="shared" si="8"/>
        <v>0.40000000000000213</v>
      </c>
      <c r="T33" s="337">
        <f t="shared" si="9"/>
        <v>0.125</v>
      </c>
    </row>
    <row r="34" spans="1:20" ht="15" thickBot="1">
      <c r="A34" s="313" t="s">
        <v>84</v>
      </c>
      <c r="B34" s="194" t="s">
        <v>85</v>
      </c>
      <c r="C34" s="195">
        <v>4</v>
      </c>
      <c r="D34" s="195">
        <v>8</v>
      </c>
      <c r="E34" s="195">
        <v>8</v>
      </c>
      <c r="F34" s="195">
        <v>20</v>
      </c>
      <c r="G34" s="195">
        <f t="shared" si="0"/>
        <v>2</v>
      </c>
      <c r="H34" s="195">
        <f t="shared" si="1"/>
        <v>6.666666666666667</v>
      </c>
      <c r="I34" s="335">
        <f t="shared" si="2"/>
        <v>13.333333333333334</v>
      </c>
      <c r="J34" s="196">
        <f t="shared" si="3"/>
        <v>22</v>
      </c>
      <c r="K34" s="306"/>
      <c r="L34" s="195">
        <v>9</v>
      </c>
      <c r="M34" s="207">
        <f t="shared" si="4"/>
        <v>7.333333333333333</v>
      </c>
      <c r="N34" s="207">
        <f t="shared" si="5"/>
        <v>1.666666666666667</v>
      </c>
      <c r="O34" s="311">
        <f t="shared" si="6"/>
        <v>0.34999999999999992</v>
      </c>
      <c r="Q34" s="206">
        <v>15</v>
      </c>
      <c r="R34" s="335">
        <f t="shared" si="7"/>
        <v>14.666666666666666</v>
      </c>
      <c r="S34" s="206">
        <f t="shared" si="8"/>
        <v>0.33333333333333393</v>
      </c>
      <c r="T34" s="337">
        <f t="shared" si="9"/>
        <v>0.12499999999999994</v>
      </c>
    </row>
    <row r="35" spans="1:20" ht="15" thickBot="1">
      <c r="A35" s="312" t="s">
        <v>9</v>
      </c>
      <c r="B35" s="208" t="s">
        <v>213</v>
      </c>
      <c r="C35" s="206">
        <v>23</v>
      </c>
      <c r="D35" s="206">
        <v>19</v>
      </c>
      <c r="E35" s="206">
        <v>26</v>
      </c>
      <c r="F35" s="206">
        <v>68</v>
      </c>
      <c r="G35" s="206">
        <f t="shared" si="0"/>
        <v>6.8000000000000007</v>
      </c>
      <c r="H35" s="206">
        <f t="shared" si="1"/>
        <v>22.666666666666668</v>
      </c>
      <c r="I35" s="335">
        <f t="shared" si="2"/>
        <v>45.333333333333336</v>
      </c>
      <c r="J35" s="207">
        <f t="shared" si="3"/>
        <v>74.8</v>
      </c>
      <c r="K35" s="306"/>
      <c r="L35" s="206">
        <v>17</v>
      </c>
      <c r="M35" s="207">
        <f t="shared" si="4"/>
        <v>24.933333333333334</v>
      </c>
      <c r="N35" s="207">
        <f t="shared" si="5"/>
        <v>-7.9333333333333336</v>
      </c>
      <c r="O35" s="311">
        <f t="shared" si="6"/>
        <v>-0.25000000000000006</v>
      </c>
      <c r="Q35" s="195">
        <v>50</v>
      </c>
      <c r="R35" s="335">
        <f t="shared" si="7"/>
        <v>49.866666666666667</v>
      </c>
      <c r="S35" s="206">
        <f t="shared" si="8"/>
        <v>0.13333333333333286</v>
      </c>
      <c r="T35" s="337">
        <f t="shared" si="9"/>
        <v>0.10294117647058817</v>
      </c>
    </row>
    <row r="36" spans="1:20" ht="15" thickBot="1">
      <c r="A36" s="313" t="s">
        <v>113</v>
      </c>
      <c r="B36" s="194" t="s">
        <v>116</v>
      </c>
      <c r="C36" s="195">
        <v>4</v>
      </c>
      <c r="D36" s="195">
        <v>7</v>
      </c>
      <c r="E36" s="195">
        <v>4</v>
      </c>
      <c r="F36" s="195">
        <v>15</v>
      </c>
      <c r="G36" s="195">
        <f t="shared" ref="G36:G67" si="10">SUM(F36*0.1)</f>
        <v>1.5</v>
      </c>
      <c r="H36" s="195">
        <f t="shared" ref="H36:H67" si="11">SUM(C36+D36+E36)/3</f>
        <v>5</v>
      </c>
      <c r="I36" s="335">
        <f t="shared" ref="I36:I67" si="12">SUM(H36*2)</f>
        <v>10</v>
      </c>
      <c r="J36" s="196">
        <f t="shared" ref="J36:J67" si="13">SUM(F36+G36)</f>
        <v>16.5</v>
      </c>
      <c r="K36" s="306"/>
      <c r="L36" s="195">
        <v>2</v>
      </c>
      <c r="M36" s="207">
        <f t="shared" ref="M36:M67" si="14">J36/3</f>
        <v>5.5</v>
      </c>
      <c r="N36" s="207">
        <f t="shared" ref="N36:N67" si="15">SUM(L36-M36)</f>
        <v>-3.5</v>
      </c>
      <c r="O36" s="311">
        <f t="shared" ref="O36:O67" si="16">SUM(L36-H36)/H36</f>
        <v>-0.6</v>
      </c>
      <c r="Q36" s="201">
        <v>11</v>
      </c>
      <c r="R36" s="335">
        <f t="shared" ref="R36:R67" si="17">M36*2</f>
        <v>11</v>
      </c>
      <c r="S36" s="206">
        <f t="shared" ref="S36:S67" si="18">SUM(Q36-R36)</f>
        <v>0</v>
      </c>
      <c r="T36" s="337">
        <f t="shared" ref="T36:T67" si="19">SUM(Q36-I36)/I36</f>
        <v>0.1</v>
      </c>
    </row>
    <row r="37" spans="1:20" ht="15" thickBot="1">
      <c r="A37" s="312" t="s">
        <v>136</v>
      </c>
      <c r="B37" s="205" t="s">
        <v>141</v>
      </c>
      <c r="C37" s="206">
        <v>8</v>
      </c>
      <c r="D37" s="206">
        <v>9</v>
      </c>
      <c r="E37" s="206">
        <v>9</v>
      </c>
      <c r="F37" s="206">
        <v>26</v>
      </c>
      <c r="G37" s="206">
        <f t="shared" si="10"/>
        <v>2.6</v>
      </c>
      <c r="H37" s="206">
        <f t="shared" si="11"/>
        <v>8.6666666666666661</v>
      </c>
      <c r="I37" s="335">
        <f t="shared" si="12"/>
        <v>17.333333333333332</v>
      </c>
      <c r="J37" s="207">
        <f t="shared" si="13"/>
        <v>28.6</v>
      </c>
      <c r="K37" s="306"/>
      <c r="L37" s="206">
        <v>6</v>
      </c>
      <c r="M37" s="207">
        <f t="shared" si="14"/>
        <v>9.5333333333333332</v>
      </c>
      <c r="N37" s="207">
        <f t="shared" si="15"/>
        <v>-3.5333333333333332</v>
      </c>
      <c r="O37" s="311">
        <f t="shared" si="16"/>
        <v>-0.30769230769230765</v>
      </c>
      <c r="Q37" s="201">
        <v>19</v>
      </c>
      <c r="R37" s="335">
        <f t="shared" si="17"/>
        <v>19.066666666666666</v>
      </c>
      <c r="S37" s="206">
        <f t="shared" si="18"/>
        <v>-6.666666666666643E-2</v>
      </c>
      <c r="T37" s="337">
        <f t="shared" si="19"/>
        <v>9.6153846153846229E-2</v>
      </c>
    </row>
    <row r="38" spans="1:20" ht="15" thickBot="1">
      <c r="A38" s="310" t="s">
        <v>119</v>
      </c>
      <c r="B38" s="200" t="s">
        <v>120</v>
      </c>
      <c r="C38" s="201">
        <v>6</v>
      </c>
      <c r="D38" s="201">
        <v>6</v>
      </c>
      <c r="E38" s="201">
        <v>12</v>
      </c>
      <c r="F38" s="201">
        <v>24</v>
      </c>
      <c r="G38" s="201">
        <f t="shared" si="10"/>
        <v>2.4000000000000004</v>
      </c>
      <c r="H38" s="201">
        <f t="shared" si="11"/>
        <v>8</v>
      </c>
      <c r="I38" s="335">
        <f t="shared" si="12"/>
        <v>16</v>
      </c>
      <c r="J38" s="202">
        <f t="shared" si="13"/>
        <v>26.4</v>
      </c>
      <c r="K38" s="306"/>
      <c r="L38" s="201">
        <v>15</v>
      </c>
      <c r="M38" s="207">
        <f t="shared" si="14"/>
        <v>8.7999999999999989</v>
      </c>
      <c r="N38" s="207">
        <f t="shared" si="15"/>
        <v>6.2000000000000011</v>
      </c>
      <c r="O38" s="311">
        <f t="shared" si="16"/>
        <v>0.875</v>
      </c>
      <c r="Q38" s="195">
        <v>17</v>
      </c>
      <c r="R38" s="335">
        <f t="shared" si="17"/>
        <v>17.599999999999998</v>
      </c>
      <c r="S38" s="206">
        <f t="shared" si="18"/>
        <v>-0.59999999999999787</v>
      </c>
      <c r="T38" s="337">
        <f t="shared" si="19"/>
        <v>6.25E-2</v>
      </c>
    </row>
    <row r="39" spans="1:20" ht="15" thickBot="1">
      <c r="A39" s="310" t="s">
        <v>194</v>
      </c>
      <c r="B39" s="200" t="s">
        <v>41</v>
      </c>
      <c r="C39" s="201">
        <v>18</v>
      </c>
      <c r="D39" s="201">
        <v>18</v>
      </c>
      <c r="E39" s="201">
        <v>18</v>
      </c>
      <c r="F39" s="201">
        <v>54</v>
      </c>
      <c r="G39" s="201">
        <f t="shared" si="10"/>
        <v>5.4</v>
      </c>
      <c r="H39" s="201">
        <f t="shared" si="11"/>
        <v>18</v>
      </c>
      <c r="I39" s="335">
        <f t="shared" si="12"/>
        <v>36</v>
      </c>
      <c r="J39" s="202">
        <f t="shared" si="13"/>
        <v>59.4</v>
      </c>
      <c r="K39" s="306"/>
      <c r="L39" s="201">
        <v>17</v>
      </c>
      <c r="M39" s="207">
        <f t="shared" si="14"/>
        <v>19.8</v>
      </c>
      <c r="N39" s="207">
        <f t="shared" si="15"/>
        <v>-2.8000000000000007</v>
      </c>
      <c r="O39" s="311">
        <f t="shared" si="16"/>
        <v>-5.5555555555555552E-2</v>
      </c>
      <c r="Q39" s="201">
        <v>38</v>
      </c>
      <c r="R39" s="335">
        <f t="shared" si="17"/>
        <v>39.6</v>
      </c>
      <c r="S39" s="206">
        <f t="shared" si="18"/>
        <v>-1.6000000000000014</v>
      </c>
      <c r="T39" s="337">
        <f t="shared" si="19"/>
        <v>5.5555555555555552E-2</v>
      </c>
    </row>
    <row r="40" spans="1:20" ht="15" thickBot="1">
      <c r="A40" s="310" t="s">
        <v>108</v>
      </c>
      <c r="B40" s="200" t="s">
        <v>110</v>
      </c>
      <c r="C40" s="201">
        <v>13</v>
      </c>
      <c r="D40" s="201">
        <v>15</v>
      </c>
      <c r="E40" s="201">
        <v>19</v>
      </c>
      <c r="F40" s="201">
        <v>47</v>
      </c>
      <c r="G40" s="201">
        <f t="shared" si="10"/>
        <v>4.7</v>
      </c>
      <c r="H40" s="201">
        <f t="shared" si="11"/>
        <v>15.666666666666666</v>
      </c>
      <c r="I40" s="335">
        <f t="shared" si="12"/>
        <v>31.333333333333332</v>
      </c>
      <c r="J40" s="202">
        <f t="shared" si="13"/>
        <v>51.7</v>
      </c>
      <c r="K40" s="306"/>
      <c r="L40" s="201">
        <v>23</v>
      </c>
      <c r="M40" s="207">
        <f t="shared" si="14"/>
        <v>17.233333333333334</v>
      </c>
      <c r="N40" s="207">
        <f t="shared" si="15"/>
        <v>5.7666666666666657</v>
      </c>
      <c r="O40" s="311">
        <f t="shared" si="16"/>
        <v>0.46808510638297879</v>
      </c>
      <c r="Q40" s="206">
        <v>33</v>
      </c>
      <c r="R40" s="335">
        <f t="shared" si="17"/>
        <v>34.466666666666669</v>
      </c>
      <c r="S40" s="206">
        <f t="shared" si="18"/>
        <v>-1.4666666666666686</v>
      </c>
      <c r="T40" s="337">
        <f t="shared" si="19"/>
        <v>5.319148936170217E-2</v>
      </c>
    </row>
    <row r="41" spans="1:20" ht="15" thickBot="1">
      <c r="A41" s="312" t="s">
        <v>9</v>
      </c>
      <c r="B41" s="205" t="s">
        <v>17</v>
      </c>
      <c r="C41" s="206">
        <v>2</v>
      </c>
      <c r="D41" s="206">
        <v>2</v>
      </c>
      <c r="E41" s="206">
        <v>6</v>
      </c>
      <c r="F41" s="206">
        <v>10</v>
      </c>
      <c r="G41" s="206">
        <f t="shared" si="10"/>
        <v>1</v>
      </c>
      <c r="H41" s="206">
        <f t="shared" si="11"/>
        <v>3.3333333333333335</v>
      </c>
      <c r="I41" s="335">
        <f t="shared" si="12"/>
        <v>6.666666666666667</v>
      </c>
      <c r="J41" s="207">
        <f t="shared" si="13"/>
        <v>11</v>
      </c>
      <c r="K41" s="306"/>
      <c r="L41" s="206">
        <v>26</v>
      </c>
      <c r="M41" s="207">
        <f t="shared" si="14"/>
        <v>3.6666666666666665</v>
      </c>
      <c r="N41" s="207">
        <f t="shared" si="15"/>
        <v>22.333333333333332</v>
      </c>
      <c r="O41" s="311">
        <f t="shared" si="16"/>
        <v>6.8</v>
      </c>
      <c r="Q41" s="201">
        <v>7</v>
      </c>
      <c r="R41" s="335">
        <f t="shared" si="17"/>
        <v>7.333333333333333</v>
      </c>
      <c r="S41" s="206">
        <f t="shared" si="18"/>
        <v>-0.33333333333333304</v>
      </c>
      <c r="T41" s="337">
        <f t="shared" si="19"/>
        <v>4.9999999999999954E-2</v>
      </c>
    </row>
    <row r="42" spans="1:20" ht="15" thickBot="1">
      <c r="A42" s="310" t="s">
        <v>119</v>
      </c>
      <c r="B42" s="200" t="s">
        <v>124</v>
      </c>
      <c r="C42" s="201">
        <v>6</v>
      </c>
      <c r="D42" s="201">
        <v>5</v>
      </c>
      <c r="E42" s="201">
        <v>9</v>
      </c>
      <c r="F42" s="201">
        <v>20</v>
      </c>
      <c r="G42" s="201">
        <f t="shared" si="10"/>
        <v>2</v>
      </c>
      <c r="H42" s="201">
        <f t="shared" si="11"/>
        <v>6.666666666666667</v>
      </c>
      <c r="I42" s="335">
        <f t="shared" si="12"/>
        <v>13.333333333333334</v>
      </c>
      <c r="J42" s="202">
        <f t="shared" si="13"/>
        <v>22</v>
      </c>
      <c r="K42" s="306"/>
      <c r="L42" s="201">
        <v>16</v>
      </c>
      <c r="M42" s="207">
        <f t="shared" si="14"/>
        <v>7.333333333333333</v>
      </c>
      <c r="N42" s="207">
        <f t="shared" si="15"/>
        <v>8.6666666666666679</v>
      </c>
      <c r="O42" s="311">
        <f t="shared" si="16"/>
        <v>1.3999999999999997</v>
      </c>
      <c r="Q42" s="201">
        <v>14</v>
      </c>
      <c r="R42" s="335">
        <f t="shared" si="17"/>
        <v>14.666666666666666</v>
      </c>
      <c r="S42" s="206">
        <f t="shared" si="18"/>
        <v>-0.66666666666666607</v>
      </c>
      <c r="T42" s="337">
        <f t="shared" si="19"/>
        <v>4.9999999999999954E-2</v>
      </c>
    </row>
    <row r="43" spans="1:20" ht="15" thickBot="1">
      <c r="A43" s="313" t="s">
        <v>102</v>
      </c>
      <c r="B43" s="194" t="s">
        <v>104</v>
      </c>
      <c r="C43" s="195">
        <v>10</v>
      </c>
      <c r="D43" s="195">
        <v>12</v>
      </c>
      <c r="E43" s="195">
        <v>11</v>
      </c>
      <c r="F43" s="195">
        <v>33</v>
      </c>
      <c r="G43" s="195">
        <f t="shared" si="10"/>
        <v>3.3000000000000003</v>
      </c>
      <c r="H43" s="195">
        <f t="shared" si="11"/>
        <v>11</v>
      </c>
      <c r="I43" s="335">
        <f t="shared" si="12"/>
        <v>22</v>
      </c>
      <c r="J43" s="196">
        <f t="shared" si="13"/>
        <v>36.299999999999997</v>
      </c>
      <c r="K43" s="306"/>
      <c r="L43" s="195">
        <v>7</v>
      </c>
      <c r="M43" s="207">
        <f t="shared" si="14"/>
        <v>12.1</v>
      </c>
      <c r="N43" s="207">
        <f t="shared" si="15"/>
        <v>-5.0999999999999996</v>
      </c>
      <c r="O43" s="311">
        <f t="shared" si="16"/>
        <v>-0.36363636363636365</v>
      </c>
      <c r="Q43" s="201">
        <v>23</v>
      </c>
      <c r="R43" s="335">
        <f t="shared" si="17"/>
        <v>24.2</v>
      </c>
      <c r="S43" s="206">
        <f t="shared" si="18"/>
        <v>-1.1999999999999993</v>
      </c>
      <c r="T43" s="337">
        <f t="shared" si="19"/>
        <v>4.5454545454545456E-2</v>
      </c>
    </row>
    <row r="44" spans="1:20" ht="15" thickBot="1">
      <c r="A44" s="312" t="s">
        <v>32</v>
      </c>
      <c r="B44" s="205" t="s">
        <v>34</v>
      </c>
      <c r="C44" s="206">
        <v>14</v>
      </c>
      <c r="D44" s="206">
        <v>8</v>
      </c>
      <c r="E44" s="206">
        <v>14</v>
      </c>
      <c r="F44" s="206">
        <v>36</v>
      </c>
      <c r="G44" s="206">
        <f t="shared" si="10"/>
        <v>3.6</v>
      </c>
      <c r="H44" s="206">
        <f t="shared" si="11"/>
        <v>12</v>
      </c>
      <c r="I44" s="335">
        <f t="shared" si="12"/>
        <v>24</v>
      </c>
      <c r="J44" s="207">
        <f t="shared" si="13"/>
        <v>39.6</v>
      </c>
      <c r="K44" s="306"/>
      <c r="L44" s="206">
        <v>13</v>
      </c>
      <c r="M44" s="207">
        <f t="shared" si="14"/>
        <v>13.200000000000001</v>
      </c>
      <c r="N44" s="207">
        <f t="shared" si="15"/>
        <v>-0.20000000000000107</v>
      </c>
      <c r="O44" s="311">
        <f t="shared" si="16"/>
        <v>8.3333333333333329E-2</v>
      </c>
      <c r="Q44" s="201">
        <v>25</v>
      </c>
      <c r="R44" s="335">
        <f t="shared" si="17"/>
        <v>26.400000000000002</v>
      </c>
      <c r="S44" s="206">
        <f t="shared" si="18"/>
        <v>-1.4000000000000021</v>
      </c>
      <c r="T44" s="337">
        <f t="shared" si="19"/>
        <v>4.1666666666666664E-2</v>
      </c>
    </row>
    <row r="45" spans="1:20" ht="15" thickBot="1">
      <c r="A45" s="310" t="s">
        <v>19</v>
      </c>
      <c r="B45" s="208" t="s">
        <v>208</v>
      </c>
      <c r="C45" s="201">
        <v>4</v>
      </c>
      <c r="D45" s="201">
        <v>4</v>
      </c>
      <c r="E45" s="201">
        <v>8</v>
      </c>
      <c r="F45" s="201">
        <v>16</v>
      </c>
      <c r="G45" s="201">
        <f t="shared" si="10"/>
        <v>1.6</v>
      </c>
      <c r="H45" s="201">
        <f t="shared" si="11"/>
        <v>5.333333333333333</v>
      </c>
      <c r="I45" s="335">
        <f t="shared" si="12"/>
        <v>10.666666666666666</v>
      </c>
      <c r="J45" s="202">
        <f t="shared" si="13"/>
        <v>17.600000000000001</v>
      </c>
      <c r="K45" s="306"/>
      <c r="L45" s="201">
        <v>6</v>
      </c>
      <c r="M45" s="207">
        <f t="shared" si="14"/>
        <v>5.8666666666666671</v>
      </c>
      <c r="N45" s="207">
        <f t="shared" si="15"/>
        <v>0.13333333333333286</v>
      </c>
      <c r="O45" s="311">
        <f t="shared" si="16"/>
        <v>0.12500000000000006</v>
      </c>
      <c r="Q45" s="206">
        <v>11</v>
      </c>
      <c r="R45" s="335">
        <f t="shared" si="17"/>
        <v>11.733333333333334</v>
      </c>
      <c r="S45" s="206">
        <f t="shared" si="18"/>
        <v>-0.73333333333333428</v>
      </c>
      <c r="T45" s="337">
        <f t="shared" si="19"/>
        <v>3.1250000000000056E-2</v>
      </c>
    </row>
    <row r="46" spans="1:20" ht="15" thickBot="1">
      <c r="A46" s="312" t="s">
        <v>62</v>
      </c>
      <c r="B46" s="205" t="s">
        <v>69</v>
      </c>
      <c r="C46" s="206">
        <v>8</v>
      </c>
      <c r="D46" s="206">
        <v>7</v>
      </c>
      <c r="E46" s="206">
        <v>1</v>
      </c>
      <c r="F46" s="206">
        <v>16</v>
      </c>
      <c r="G46" s="206">
        <f t="shared" si="10"/>
        <v>1.6</v>
      </c>
      <c r="H46" s="206">
        <f t="shared" si="11"/>
        <v>5.333333333333333</v>
      </c>
      <c r="I46" s="335">
        <f t="shared" si="12"/>
        <v>10.666666666666666</v>
      </c>
      <c r="J46" s="207">
        <f t="shared" si="13"/>
        <v>17.600000000000001</v>
      </c>
      <c r="K46" s="306"/>
      <c r="L46" s="206">
        <v>66</v>
      </c>
      <c r="M46" s="207">
        <f t="shared" si="14"/>
        <v>5.8666666666666671</v>
      </c>
      <c r="N46" s="207">
        <f t="shared" si="15"/>
        <v>60.133333333333333</v>
      </c>
      <c r="O46" s="311">
        <f t="shared" si="16"/>
        <v>11.375</v>
      </c>
      <c r="Q46" s="201">
        <v>11</v>
      </c>
      <c r="R46" s="335">
        <f t="shared" si="17"/>
        <v>11.733333333333334</v>
      </c>
      <c r="S46" s="206">
        <f t="shared" si="18"/>
        <v>-0.73333333333333428</v>
      </c>
      <c r="T46" s="337">
        <f t="shared" si="19"/>
        <v>3.1250000000000056E-2</v>
      </c>
    </row>
    <row r="47" spans="1:20" ht="15" thickBot="1">
      <c r="A47" s="312" t="s">
        <v>32</v>
      </c>
      <c r="B47" s="205" t="s">
        <v>33</v>
      </c>
      <c r="C47" s="206">
        <v>9</v>
      </c>
      <c r="D47" s="206">
        <v>14</v>
      </c>
      <c r="E47" s="206">
        <v>9</v>
      </c>
      <c r="F47" s="206">
        <v>32</v>
      </c>
      <c r="G47" s="206">
        <f t="shared" si="10"/>
        <v>3.2</v>
      </c>
      <c r="H47" s="206">
        <f t="shared" si="11"/>
        <v>10.666666666666666</v>
      </c>
      <c r="I47" s="335">
        <f t="shared" si="12"/>
        <v>21.333333333333332</v>
      </c>
      <c r="J47" s="207">
        <f t="shared" si="13"/>
        <v>35.200000000000003</v>
      </c>
      <c r="K47" s="306"/>
      <c r="L47" s="206">
        <v>11</v>
      </c>
      <c r="M47" s="207">
        <f t="shared" si="14"/>
        <v>11.733333333333334</v>
      </c>
      <c r="N47" s="207">
        <f t="shared" si="15"/>
        <v>-0.73333333333333428</v>
      </c>
      <c r="O47" s="311">
        <f t="shared" si="16"/>
        <v>3.1250000000000056E-2</v>
      </c>
      <c r="Q47" s="195">
        <v>22</v>
      </c>
      <c r="R47" s="335">
        <f t="shared" si="17"/>
        <v>23.466666666666669</v>
      </c>
      <c r="S47" s="206">
        <f t="shared" si="18"/>
        <v>-1.4666666666666686</v>
      </c>
      <c r="T47" s="337">
        <f t="shared" si="19"/>
        <v>3.1250000000000056E-2</v>
      </c>
    </row>
    <row r="48" spans="1:20" ht="15" thickBot="1">
      <c r="A48" s="312" t="s">
        <v>62</v>
      </c>
      <c r="B48" s="205" t="s">
        <v>64</v>
      </c>
      <c r="C48" s="206">
        <v>19</v>
      </c>
      <c r="D48" s="206">
        <v>12</v>
      </c>
      <c r="E48" s="206">
        <v>20</v>
      </c>
      <c r="F48" s="206">
        <v>51</v>
      </c>
      <c r="G48" s="206">
        <f t="shared" si="10"/>
        <v>5.1000000000000005</v>
      </c>
      <c r="H48" s="206">
        <f t="shared" si="11"/>
        <v>17</v>
      </c>
      <c r="I48" s="335">
        <f t="shared" si="12"/>
        <v>34</v>
      </c>
      <c r="J48" s="207">
        <f t="shared" si="13"/>
        <v>56.1</v>
      </c>
      <c r="K48" s="306"/>
      <c r="L48" s="206">
        <v>13</v>
      </c>
      <c r="M48" s="207">
        <f t="shared" si="14"/>
        <v>18.7</v>
      </c>
      <c r="N48" s="207">
        <f t="shared" si="15"/>
        <v>-5.6999999999999993</v>
      </c>
      <c r="O48" s="311">
        <f t="shared" si="16"/>
        <v>-0.23529411764705882</v>
      </c>
      <c r="Q48" s="195">
        <v>35</v>
      </c>
      <c r="R48" s="335">
        <f t="shared" si="17"/>
        <v>37.4</v>
      </c>
      <c r="S48" s="206">
        <f t="shared" si="18"/>
        <v>-2.3999999999999986</v>
      </c>
      <c r="T48" s="337">
        <f t="shared" si="19"/>
        <v>2.9411764705882353E-2</v>
      </c>
    </row>
    <row r="49" spans="1:20" ht="15" thickBot="1">
      <c r="A49" s="312" t="s">
        <v>44</v>
      </c>
      <c r="B49" s="205" t="s">
        <v>45</v>
      </c>
      <c r="C49" s="206">
        <v>25</v>
      </c>
      <c r="D49" s="206">
        <v>34</v>
      </c>
      <c r="E49" s="206">
        <v>46</v>
      </c>
      <c r="F49" s="206">
        <v>105</v>
      </c>
      <c r="G49" s="206">
        <f t="shared" si="10"/>
        <v>10.5</v>
      </c>
      <c r="H49" s="206">
        <f t="shared" si="11"/>
        <v>35</v>
      </c>
      <c r="I49" s="335">
        <f t="shared" si="12"/>
        <v>70</v>
      </c>
      <c r="J49" s="207">
        <f t="shared" si="13"/>
        <v>115.5</v>
      </c>
      <c r="K49" s="306"/>
      <c r="L49" s="206">
        <v>43</v>
      </c>
      <c r="M49" s="207">
        <f t="shared" si="14"/>
        <v>38.5</v>
      </c>
      <c r="N49" s="207">
        <f t="shared" si="15"/>
        <v>4.5</v>
      </c>
      <c r="O49" s="311">
        <f t="shared" si="16"/>
        <v>0.22857142857142856</v>
      </c>
      <c r="Q49" s="206">
        <v>72</v>
      </c>
      <c r="R49" s="335">
        <f t="shared" si="17"/>
        <v>77</v>
      </c>
      <c r="S49" s="206">
        <f t="shared" si="18"/>
        <v>-5</v>
      </c>
      <c r="T49" s="337">
        <f t="shared" si="19"/>
        <v>2.8571428571428571E-2</v>
      </c>
    </row>
    <row r="50" spans="1:20" ht="15" thickBot="1">
      <c r="A50" s="312" t="s">
        <v>62</v>
      </c>
      <c r="B50" s="205" t="s">
        <v>63</v>
      </c>
      <c r="C50" s="206">
        <v>17</v>
      </c>
      <c r="D50" s="206">
        <v>21</v>
      </c>
      <c r="E50" s="206">
        <v>19</v>
      </c>
      <c r="F50" s="206">
        <v>57</v>
      </c>
      <c r="G50" s="206">
        <f t="shared" si="10"/>
        <v>5.7</v>
      </c>
      <c r="H50" s="206">
        <f t="shared" si="11"/>
        <v>19</v>
      </c>
      <c r="I50" s="335">
        <f t="shared" si="12"/>
        <v>38</v>
      </c>
      <c r="J50" s="207">
        <f t="shared" si="13"/>
        <v>62.7</v>
      </c>
      <c r="K50" s="306"/>
      <c r="L50" s="206">
        <v>43</v>
      </c>
      <c r="M50" s="207">
        <f t="shared" si="14"/>
        <v>20.900000000000002</v>
      </c>
      <c r="N50" s="207">
        <f t="shared" si="15"/>
        <v>22.099999999999998</v>
      </c>
      <c r="O50" s="311">
        <f t="shared" si="16"/>
        <v>1.263157894736842</v>
      </c>
      <c r="Q50" s="206">
        <v>39</v>
      </c>
      <c r="R50" s="335">
        <f t="shared" si="17"/>
        <v>41.800000000000004</v>
      </c>
      <c r="S50" s="206">
        <f t="shared" si="18"/>
        <v>-2.8000000000000043</v>
      </c>
      <c r="T50" s="337">
        <f t="shared" si="19"/>
        <v>2.6315789473684209E-2</v>
      </c>
    </row>
    <row r="51" spans="1:20" ht="15" thickBot="1">
      <c r="A51" s="310" t="s">
        <v>194</v>
      </c>
      <c r="B51" s="200" t="s">
        <v>40</v>
      </c>
      <c r="C51" s="201">
        <v>47</v>
      </c>
      <c r="D51" s="201">
        <v>37</v>
      </c>
      <c r="E51" s="201">
        <v>38</v>
      </c>
      <c r="F51" s="201">
        <v>122</v>
      </c>
      <c r="G51" s="201">
        <f t="shared" si="10"/>
        <v>12.200000000000001</v>
      </c>
      <c r="H51" s="201">
        <f t="shared" si="11"/>
        <v>40.666666666666664</v>
      </c>
      <c r="I51" s="335">
        <f t="shared" si="12"/>
        <v>81.333333333333329</v>
      </c>
      <c r="J51" s="202">
        <f t="shared" si="13"/>
        <v>134.19999999999999</v>
      </c>
      <c r="K51" s="306"/>
      <c r="L51" s="201">
        <v>44</v>
      </c>
      <c r="M51" s="207">
        <f t="shared" si="14"/>
        <v>44.733333333333327</v>
      </c>
      <c r="N51" s="207">
        <f t="shared" si="15"/>
        <v>-0.73333333333332718</v>
      </c>
      <c r="O51" s="311">
        <f t="shared" si="16"/>
        <v>8.1967213114754162E-2</v>
      </c>
      <c r="Q51" s="195">
        <v>83</v>
      </c>
      <c r="R51" s="335">
        <f t="shared" si="17"/>
        <v>89.466666666666654</v>
      </c>
      <c r="S51" s="206">
        <f t="shared" si="18"/>
        <v>-6.4666666666666544</v>
      </c>
      <c r="T51" s="337">
        <f t="shared" si="19"/>
        <v>2.0491803278688586E-2</v>
      </c>
    </row>
    <row r="52" spans="1:20" ht="15" thickBot="1">
      <c r="A52" s="312" t="s">
        <v>62</v>
      </c>
      <c r="B52" s="205" t="s">
        <v>67</v>
      </c>
      <c r="C52" s="206">
        <v>9</v>
      </c>
      <c r="D52" s="206">
        <v>13</v>
      </c>
      <c r="E52" s="206">
        <v>15</v>
      </c>
      <c r="F52" s="206">
        <v>37</v>
      </c>
      <c r="G52" s="206">
        <f t="shared" si="10"/>
        <v>3.7</v>
      </c>
      <c r="H52" s="206">
        <f t="shared" si="11"/>
        <v>12.333333333333334</v>
      </c>
      <c r="I52" s="335">
        <f t="shared" si="12"/>
        <v>24.666666666666668</v>
      </c>
      <c r="J52" s="207">
        <f t="shared" si="13"/>
        <v>40.700000000000003</v>
      </c>
      <c r="K52" s="306"/>
      <c r="L52" s="206">
        <v>18</v>
      </c>
      <c r="M52" s="207">
        <f t="shared" si="14"/>
        <v>13.566666666666668</v>
      </c>
      <c r="N52" s="207">
        <f t="shared" si="15"/>
        <v>4.4333333333333318</v>
      </c>
      <c r="O52" s="311">
        <f t="shared" si="16"/>
        <v>0.45945945945945937</v>
      </c>
      <c r="Q52" s="201">
        <v>25</v>
      </c>
      <c r="R52" s="335">
        <f t="shared" si="17"/>
        <v>27.133333333333336</v>
      </c>
      <c r="S52" s="206">
        <f t="shared" si="18"/>
        <v>-2.1333333333333364</v>
      </c>
      <c r="T52" s="337">
        <f t="shared" si="19"/>
        <v>1.3513513513513466E-2</v>
      </c>
    </row>
    <row r="53" spans="1:20" ht="15" thickBot="1">
      <c r="A53" s="312" t="s">
        <v>9</v>
      </c>
      <c r="B53" s="205" t="s">
        <v>15</v>
      </c>
      <c r="C53" s="206">
        <v>12</v>
      </c>
      <c r="D53" s="206">
        <v>11</v>
      </c>
      <c r="E53" s="206">
        <v>20</v>
      </c>
      <c r="F53" s="206">
        <v>43</v>
      </c>
      <c r="G53" s="206">
        <f t="shared" si="10"/>
        <v>4.3</v>
      </c>
      <c r="H53" s="206">
        <f t="shared" si="11"/>
        <v>14.333333333333334</v>
      </c>
      <c r="I53" s="335">
        <f t="shared" si="12"/>
        <v>28.666666666666668</v>
      </c>
      <c r="J53" s="207">
        <f t="shared" si="13"/>
        <v>47.3</v>
      </c>
      <c r="K53" s="306"/>
      <c r="L53" s="206">
        <v>10</v>
      </c>
      <c r="M53" s="207">
        <f t="shared" si="14"/>
        <v>15.766666666666666</v>
      </c>
      <c r="N53" s="207">
        <f t="shared" si="15"/>
        <v>-5.7666666666666657</v>
      </c>
      <c r="O53" s="311">
        <f t="shared" si="16"/>
        <v>-0.30232558139534887</v>
      </c>
      <c r="Q53" s="195">
        <v>29</v>
      </c>
      <c r="R53" s="335">
        <f t="shared" si="17"/>
        <v>31.533333333333331</v>
      </c>
      <c r="S53" s="206">
        <f t="shared" si="18"/>
        <v>-2.5333333333333314</v>
      </c>
      <c r="T53" s="337">
        <f t="shared" si="19"/>
        <v>1.1627906976744144E-2</v>
      </c>
    </row>
    <row r="54" spans="1:20" ht="15" thickBot="1">
      <c r="A54" s="312" t="s">
        <v>44</v>
      </c>
      <c r="B54" s="209" t="s">
        <v>203</v>
      </c>
      <c r="C54" s="206">
        <v>58</v>
      </c>
      <c r="D54" s="206">
        <v>42</v>
      </c>
      <c r="E54" s="206">
        <v>59</v>
      </c>
      <c r="F54" s="206">
        <v>159</v>
      </c>
      <c r="G54" s="206">
        <f t="shared" si="10"/>
        <v>15.9</v>
      </c>
      <c r="H54" s="206">
        <f t="shared" si="11"/>
        <v>53</v>
      </c>
      <c r="I54" s="335">
        <f t="shared" si="12"/>
        <v>106</v>
      </c>
      <c r="J54" s="207">
        <f t="shared" si="13"/>
        <v>174.9</v>
      </c>
      <c r="K54" s="306"/>
      <c r="L54" s="206">
        <v>59</v>
      </c>
      <c r="M54" s="207">
        <f t="shared" si="14"/>
        <v>58.300000000000004</v>
      </c>
      <c r="N54" s="207">
        <f t="shared" si="15"/>
        <v>0.69999999999999574</v>
      </c>
      <c r="O54" s="311">
        <f t="shared" si="16"/>
        <v>0.11320754716981132</v>
      </c>
      <c r="Q54" s="206">
        <v>107</v>
      </c>
      <c r="R54" s="335">
        <f t="shared" si="17"/>
        <v>116.60000000000001</v>
      </c>
      <c r="S54" s="206">
        <f t="shared" si="18"/>
        <v>-9.6000000000000085</v>
      </c>
      <c r="T54" s="337">
        <f t="shared" si="19"/>
        <v>9.433962264150943E-3</v>
      </c>
    </row>
    <row r="55" spans="1:20" ht="15" thickBot="1">
      <c r="A55" s="312" t="s">
        <v>9</v>
      </c>
      <c r="B55" s="205" t="s">
        <v>12</v>
      </c>
      <c r="C55" s="206">
        <v>24</v>
      </c>
      <c r="D55" s="206">
        <v>16</v>
      </c>
      <c r="E55" s="206">
        <v>18</v>
      </c>
      <c r="F55" s="206">
        <v>58</v>
      </c>
      <c r="G55" s="206">
        <f t="shared" si="10"/>
        <v>5.8000000000000007</v>
      </c>
      <c r="H55" s="206">
        <f t="shared" si="11"/>
        <v>19.333333333333332</v>
      </c>
      <c r="I55" s="335">
        <f t="shared" si="12"/>
        <v>38.666666666666664</v>
      </c>
      <c r="J55" s="207">
        <f t="shared" si="13"/>
        <v>63.8</v>
      </c>
      <c r="K55" s="306"/>
      <c r="L55" s="206">
        <v>23</v>
      </c>
      <c r="M55" s="207">
        <f t="shared" si="14"/>
        <v>21.266666666666666</v>
      </c>
      <c r="N55" s="207">
        <f t="shared" si="15"/>
        <v>1.7333333333333343</v>
      </c>
      <c r="O55" s="311">
        <f t="shared" si="16"/>
        <v>0.18965517241379318</v>
      </c>
      <c r="Q55" s="206">
        <v>38</v>
      </c>
      <c r="R55" s="335">
        <f t="shared" si="17"/>
        <v>42.533333333333331</v>
      </c>
      <c r="S55" s="206">
        <f t="shared" si="18"/>
        <v>-4.5333333333333314</v>
      </c>
      <c r="T55" s="337">
        <f t="shared" si="19"/>
        <v>-1.7241379310344768E-2</v>
      </c>
    </row>
    <row r="56" spans="1:20" ht="15" thickBot="1">
      <c r="A56" s="312" t="s">
        <v>44</v>
      </c>
      <c r="B56" s="205" t="s">
        <v>46</v>
      </c>
      <c r="C56" s="206">
        <v>47</v>
      </c>
      <c r="D56" s="206">
        <v>74</v>
      </c>
      <c r="E56" s="206">
        <v>61</v>
      </c>
      <c r="F56" s="206">
        <v>182</v>
      </c>
      <c r="G56" s="206">
        <f t="shared" si="10"/>
        <v>18.2</v>
      </c>
      <c r="H56" s="206">
        <f t="shared" si="11"/>
        <v>60.666666666666664</v>
      </c>
      <c r="I56" s="335">
        <f t="shared" si="12"/>
        <v>121.33333333333333</v>
      </c>
      <c r="J56" s="207">
        <f t="shared" si="13"/>
        <v>200.2</v>
      </c>
      <c r="K56" s="306"/>
      <c r="L56" s="206">
        <v>58</v>
      </c>
      <c r="M56" s="207">
        <f t="shared" si="14"/>
        <v>66.733333333333334</v>
      </c>
      <c r="N56" s="207">
        <f t="shared" si="15"/>
        <v>-8.7333333333333343</v>
      </c>
      <c r="O56" s="311">
        <f t="shared" si="16"/>
        <v>-4.3956043956043918E-2</v>
      </c>
      <c r="Q56" s="206">
        <v>119</v>
      </c>
      <c r="R56" s="335">
        <f t="shared" si="17"/>
        <v>133.46666666666667</v>
      </c>
      <c r="S56" s="206">
        <f t="shared" si="18"/>
        <v>-14.466666666666669</v>
      </c>
      <c r="T56" s="337">
        <f t="shared" si="19"/>
        <v>-1.9230769230769194E-2</v>
      </c>
    </row>
    <row r="57" spans="1:20" ht="15" thickBot="1">
      <c r="A57" s="310" t="s">
        <v>88</v>
      </c>
      <c r="B57" s="200" t="s">
        <v>90</v>
      </c>
      <c r="C57" s="201">
        <v>24</v>
      </c>
      <c r="D57" s="201">
        <v>27</v>
      </c>
      <c r="E57" s="201">
        <v>27</v>
      </c>
      <c r="F57" s="201">
        <v>78</v>
      </c>
      <c r="G57" s="201">
        <f t="shared" si="10"/>
        <v>7.8000000000000007</v>
      </c>
      <c r="H57" s="201">
        <f t="shared" si="11"/>
        <v>26</v>
      </c>
      <c r="I57" s="335">
        <f t="shared" si="12"/>
        <v>52</v>
      </c>
      <c r="J57" s="202">
        <f t="shared" si="13"/>
        <v>85.8</v>
      </c>
      <c r="K57" s="306"/>
      <c r="L57" s="201">
        <v>55</v>
      </c>
      <c r="M57" s="207">
        <f t="shared" si="14"/>
        <v>28.599999999999998</v>
      </c>
      <c r="N57" s="207">
        <f t="shared" si="15"/>
        <v>26.400000000000002</v>
      </c>
      <c r="O57" s="311">
        <f t="shared" si="16"/>
        <v>1.1153846153846154</v>
      </c>
      <c r="Q57" s="201">
        <v>51</v>
      </c>
      <c r="R57" s="335">
        <f t="shared" si="17"/>
        <v>57.199999999999996</v>
      </c>
      <c r="S57" s="206">
        <f t="shared" si="18"/>
        <v>-6.1999999999999957</v>
      </c>
      <c r="T57" s="337">
        <f t="shared" si="19"/>
        <v>-1.9230769230769232E-2</v>
      </c>
    </row>
    <row r="58" spans="1:20" ht="15" thickBot="1">
      <c r="A58" s="312" t="s">
        <v>136</v>
      </c>
      <c r="B58" s="205" t="s">
        <v>137</v>
      </c>
      <c r="C58" s="206">
        <v>15</v>
      </c>
      <c r="D58" s="206">
        <v>9</v>
      </c>
      <c r="E58" s="206">
        <v>10</v>
      </c>
      <c r="F58" s="206">
        <v>34</v>
      </c>
      <c r="G58" s="206">
        <f t="shared" si="10"/>
        <v>3.4000000000000004</v>
      </c>
      <c r="H58" s="206">
        <f t="shared" si="11"/>
        <v>11.333333333333334</v>
      </c>
      <c r="I58" s="335">
        <f t="shared" si="12"/>
        <v>22.666666666666668</v>
      </c>
      <c r="J58" s="207">
        <f t="shared" si="13"/>
        <v>37.4</v>
      </c>
      <c r="K58" s="306"/>
      <c r="L58" s="206">
        <v>8</v>
      </c>
      <c r="M58" s="207">
        <f t="shared" si="14"/>
        <v>12.466666666666667</v>
      </c>
      <c r="N58" s="207">
        <f t="shared" si="15"/>
        <v>-4.4666666666666668</v>
      </c>
      <c r="O58" s="311">
        <f t="shared" si="16"/>
        <v>-0.29411764705882354</v>
      </c>
      <c r="Q58" s="206">
        <v>22</v>
      </c>
      <c r="R58" s="335">
        <f t="shared" si="17"/>
        <v>24.933333333333334</v>
      </c>
      <c r="S58" s="206">
        <f t="shared" si="18"/>
        <v>-2.9333333333333336</v>
      </c>
      <c r="T58" s="337">
        <f t="shared" si="19"/>
        <v>-2.9411764705882405E-2</v>
      </c>
    </row>
    <row r="59" spans="1:20" ht="15" thickBot="1">
      <c r="A59" s="310" t="s">
        <v>56</v>
      </c>
      <c r="B59" s="200" t="s">
        <v>59</v>
      </c>
      <c r="C59" s="201">
        <v>3</v>
      </c>
      <c r="D59" s="201">
        <v>3</v>
      </c>
      <c r="E59" s="201">
        <v>5</v>
      </c>
      <c r="F59" s="201">
        <v>11</v>
      </c>
      <c r="G59" s="201">
        <f t="shared" si="10"/>
        <v>1.1000000000000001</v>
      </c>
      <c r="H59" s="201">
        <f t="shared" si="11"/>
        <v>3.6666666666666665</v>
      </c>
      <c r="I59" s="335">
        <f t="shared" si="12"/>
        <v>7.333333333333333</v>
      </c>
      <c r="J59" s="202">
        <f t="shared" si="13"/>
        <v>12.1</v>
      </c>
      <c r="K59" s="306"/>
      <c r="L59" s="201">
        <v>4</v>
      </c>
      <c r="M59" s="207">
        <f t="shared" si="14"/>
        <v>4.0333333333333332</v>
      </c>
      <c r="N59" s="207">
        <f t="shared" si="15"/>
        <v>-3.3333333333333215E-2</v>
      </c>
      <c r="O59" s="311">
        <f t="shared" si="16"/>
        <v>9.0909090909090953E-2</v>
      </c>
      <c r="Q59" s="206">
        <v>7</v>
      </c>
      <c r="R59" s="335">
        <f t="shared" si="17"/>
        <v>8.0666666666666664</v>
      </c>
      <c r="S59" s="206">
        <f t="shared" si="18"/>
        <v>-1.0666666666666664</v>
      </c>
      <c r="T59" s="337">
        <f t="shared" si="19"/>
        <v>-4.5454545454545414E-2</v>
      </c>
    </row>
    <row r="60" spans="1:20" ht="15" thickBot="1">
      <c r="A60" s="312" t="s">
        <v>70</v>
      </c>
      <c r="B60" s="205" t="s">
        <v>75</v>
      </c>
      <c r="C60" s="206">
        <v>24</v>
      </c>
      <c r="D60" s="206">
        <v>22</v>
      </c>
      <c r="E60" s="206">
        <v>21</v>
      </c>
      <c r="F60" s="206">
        <v>67</v>
      </c>
      <c r="G60" s="206">
        <f t="shared" si="10"/>
        <v>6.7</v>
      </c>
      <c r="H60" s="206">
        <f t="shared" si="11"/>
        <v>22.333333333333332</v>
      </c>
      <c r="I60" s="335">
        <f t="shared" si="12"/>
        <v>44.666666666666664</v>
      </c>
      <c r="J60" s="207">
        <f t="shared" si="13"/>
        <v>73.7</v>
      </c>
      <c r="K60" s="306"/>
      <c r="L60" s="206">
        <v>5</v>
      </c>
      <c r="M60" s="207">
        <f t="shared" si="14"/>
        <v>24.566666666666666</v>
      </c>
      <c r="N60" s="207">
        <f t="shared" si="15"/>
        <v>-19.566666666666666</v>
      </c>
      <c r="O60" s="311">
        <f t="shared" si="16"/>
        <v>-0.77611940298507465</v>
      </c>
      <c r="Q60" s="201">
        <v>41</v>
      </c>
      <c r="R60" s="335">
        <f t="shared" si="17"/>
        <v>49.133333333333333</v>
      </c>
      <c r="S60" s="206">
        <f t="shared" si="18"/>
        <v>-8.1333333333333329</v>
      </c>
      <c r="T60" s="337">
        <f t="shared" si="19"/>
        <v>-8.2089552238805916E-2</v>
      </c>
    </row>
    <row r="61" spans="1:20" ht="15" thickBot="1">
      <c r="A61" s="312" t="s">
        <v>62</v>
      </c>
      <c r="B61" s="205" t="s">
        <v>65</v>
      </c>
      <c r="C61" s="206">
        <v>34</v>
      </c>
      <c r="D61" s="206">
        <v>28</v>
      </c>
      <c r="E61" s="206">
        <v>42</v>
      </c>
      <c r="F61" s="206">
        <v>104</v>
      </c>
      <c r="G61" s="206">
        <f t="shared" si="10"/>
        <v>10.4</v>
      </c>
      <c r="H61" s="206">
        <f t="shared" si="11"/>
        <v>34.666666666666664</v>
      </c>
      <c r="I61" s="335">
        <f t="shared" si="12"/>
        <v>69.333333333333329</v>
      </c>
      <c r="J61" s="207">
        <f t="shared" si="13"/>
        <v>114.4</v>
      </c>
      <c r="K61" s="306"/>
      <c r="L61" s="206">
        <v>15</v>
      </c>
      <c r="M61" s="207">
        <f t="shared" si="14"/>
        <v>38.133333333333333</v>
      </c>
      <c r="N61" s="207">
        <f t="shared" si="15"/>
        <v>-23.133333333333333</v>
      </c>
      <c r="O61" s="311">
        <f t="shared" si="16"/>
        <v>-0.56730769230769229</v>
      </c>
      <c r="Q61" s="206">
        <v>63</v>
      </c>
      <c r="R61" s="335">
        <f t="shared" si="17"/>
        <v>76.266666666666666</v>
      </c>
      <c r="S61" s="206">
        <f t="shared" si="18"/>
        <v>-13.266666666666666</v>
      </c>
      <c r="T61" s="337">
        <f t="shared" si="19"/>
        <v>-9.1346153846153785E-2</v>
      </c>
    </row>
    <row r="62" spans="1:20" ht="15" thickBot="1">
      <c r="A62" s="312" t="s">
        <v>76</v>
      </c>
      <c r="B62" s="205" t="s">
        <v>78</v>
      </c>
      <c r="C62" s="206">
        <v>10</v>
      </c>
      <c r="D62" s="206">
        <v>15</v>
      </c>
      <c r="E62" s="206">
        <v>5</v>
      </c>
      <c r="F62" s="206">
        <v>30</v>
      </c>
      <c r="G62" s="206">
        <f t="shared" si="10"/>
        <v>3</v>
      </c>
      <c r="H62" s="206">
        <f t="shared" si="11"/>
        <v>10</v>
      </c>
      <c r="I62" s="335">
        <f t="shared" si="12"/>
        <v>20</v>
      </c>
      <c r="J62" s="207">
        <f t="shared" si="13"/>
        <v>33</v>
      </c>
      <c r="K62" s="306"/>
      <c r="L62" s="206">
        <v>39</v>
      </c>
      <c r="M62" s="207">
        <f t="shared" si="14"/>
        <v>11</v>
      </c>
      <c r="N62" s="207">
        <f t="shared" si="15"/>
        <v>28</v>
      </c>
      <c r="O62" s="311">
        <f t="shared" si="16"/>
        <v>2.9</v>
      </c>
      <c r="Q62" s="201">
        <v>18</v>
      </c>
      <c r="R62" s="335">
        <f t="shared" si="17"/>
        <v>22</v>
      </c>
      <c r="S62" s="206">
        <f t="shared" si="18"/>
        <v>-4</v>
      </c>
      <c r="T62" s="337">
        <f t="shared" si="19"/>
        <v>-0.1</v>
      </c>
    </row>
    <row r="63" spans="1:20" ht="15" thickBot="1">
      <c r="A63" s="310" t="s">
        <v>53</v>
      </c>
      <c r="B63" s="200" t="s">
        <v>54</v>
      </c>
      <c r="C63" s="201">
        <v>2</v>
      </c>
      <c r="D63" s="201">
        <v>5</v>
      </c>
      <c r="E63" s="201">
        <v>3</v>
      </c>
      <c r="F63" s="201">
        <v>10</v>
      </c>
      <c r="G63" s="201">
        <f t="shared" si="10"/>
        <v>1</v>
      </c>
      <c r="H63" s="201">
        <f t="shared" si="11"/>
        <v>3.3333333333333335</v>
      </c>
      <c r="I63" s="335">
        <f t="shared" si="12"/>
        <v>6.666666666666667</v>
      </c>
      <c r="J63" s="202">
        <f t="shared" si="13"/>
        <v>11</v>
      </c>
      <c r="K63" s="306"/>
      <c r="L63" s="201">
        <v>9</v>
      </c>
      <c r="M63" s="207">
        <f t="shared" si="14"/>
        <v>3.6666666666666665</v>
      </c>
      <c r="N63" s="207">
        <f t="shared" si="15"/>
        <v>5.3333333333333339</v>
      </c>
      <c r="O63" s="311">
        <f t="shared" si="16"/>
        <v>1.6999999999999997</v>
      </c>
      <c r="Q63" s="206">
        <v>6</v>
      </c>
      <c r="R63" s="335">
        <f t="shared" si="17"/>
        <v>7.333333333333333</v>
      </c>
      <c r="S63" s="206">
        <f t="shared" si="18"/>
        <v>-1.333333333333333</v>
      </c>
      <c r="T63" s="337">
        <f t="shared" si="19"/>
        <v>-0.10000000000000003</v>
      </c>
    </row>
    <row r="64" spans="1:20" ht="15" thickBot="1">
      <c r="A64" s="310" t="s">
        <v>194</v>
      </c>
      <c r="B64" s="200" t="s">
        <v>43</v>
      </c>
      <c r="C64" s="201">
        <v>32</v>
      </c>
      <c r="D64" s="201">
        <v>35</v>
      </c>
      <c r="E64" s="201">
        <v>45</v>
      </c>
      <c r="F64" s="201">
        <v>112</v>
      </c>
      <c r="G64" s="201">
        <f t="shared" si="10"/>
        <v>11.200000000000001</v>
      </c>
      <c r="H64" s="201">
        <f t="shared" si="11"/>
        <v>37.333333333333336</v>
      </c>
      <c r="I64" s="335">
        <f t="shared" si="12"/>
        <v>74.666666666666671</v>
      </c>
      <c r="J64" s="202">
        <f t="shared" si="13"/>
        <v>123.2</v>
      </c>
      <c r="K64" s="306"/>
      <c r="L64" s="201">
        <v>34</v>
      </c>
      <c r="M64" s="207">
        <f t="shared" si="14"/>
        <v>41.06666666666667</v>
      </c>
      <c r="N64" s="207">
        <f t="shared" si="15"/>
        <v>-7.06666666666667</v>
      </c>
      <c r="O64" s="311">
        <f t="shared" si="16"/>
        <v>-8.9285714285714343E-2</v>
      </c>
      <c r="Q64" s="201">
        <v>66</v>
      </c>
      <c r="R64" s="335">
        <f t="shared" si="17"/>
        <v>82.13333333333334</v>
      </c>
      <c r="S64" s="206">
        <f t="shared" si="18"/>
        <v>-16.13333333333334</v>
      </c>
      <c r="T64" s="337">
        <f t="shared" si="19"/>
        <v>-0.11607142857142863</v>
      </c>
    </row>
    <row r="65" spans="1:20" ht="15" thickBot="1">
      <c r="A65" s="312" t="s">
        <v>76</v>
      </c>
      <c r="B65" s="205" t="s">
        <v>77</v>
      </c>
      <c r="C65" s="206">
        <v>35</v>
      </c>
      <c r="D65" s="206">
        <v>28</v>
      </c>
      <c r="E65" s="206">
        <v>39</v>
      </c>
      <c r="F65" s="206">
        <v>102</v>
      </c>
      <c r="G65" s="206">
        <f t="shared" si="10"/>
        <v>10.200000000000001</v>
      </c>
      <c r="H65" s="206">
        <f t="shared" si="11"/>
        <v>34</v>
      </c>
      <c r="I65" s="335">
        <f t="shared" si="12"/>
        <v>68</v>
      </c>
      <c r="J65" s="207">
        <f t="shared" si="13"/>
        <v>112.2</v>
      </c>
      <c r="K65" s="306"/>
      <c r="L65" s="206">
        <v>50</v>
      </c>
      <c r="M65" s="207">
        <f t="shared" si="14"/>
        <v>37.4</v>
      </c>
      <c r="N65" s="207">
        <f t="shared" si="15"/>
        <v>12.600000000000001</v>
      </c>
      <c r="O65" s="311">
        <f t="shared" si="16"/>
        <v>0.47058823529411764</v>
      </c>
      <c r="Q65" s="206">
        <v>60</v>
      </c>
      <c r="R65" s="335">
        <f t="shared" si="17"/>
        <v>74.8</v>
      </c>
      <c r="S65" s="206">
        <f t="shared" si="18"/>
        <v>-14.799999999999997</v>
      </c>
      <c r="T65" s="337">
        <f t="shared" si="19"/>
        <v>-0.11764705882352941</v>
      </c>
    </row>
    <row r="66" spans="1:20" ht="15" thickBot="1">
      <c r="A66" s="312" t="s">
        <v>76</v>
      </c>
      <c r="B66" s="205" t="s">
        <v>80</v>
      </c>
      <c r="C66" s="206">
        <v>22</v>
      </c>
      <c r="D66" s="206">
        <v>20</v>
      </c>
      <c r="E66" s="206">
        <v>16</v>
      </c>
      <c r="F66" s="206">
        <v>58</v>
      </c>
      <c r="G66" s="206">
        <f t="shared" si="10"/>
        <v>5.8000000000000007</v>
      </c>
      <c r="H66" s="206">
        <f t="shared" si="11"/>
        <v>19.333333333333332</v>
      </c>
      <c r="I66" s="335">
        <f t="shared" si="12"/>
        <v>38.666666666666664</v>
      </c>
      <c r="J66" s="207">
        <f t="shared" si="13"/>
        <v>63.8</v>
      </c>
      <c r="K66" s="306"/>
      <c r="L66" s="206">
        <v>7</v>
      </c>
      <c r="M66" s="207">
        <f t="shared" si="14"/>
        <v>21.266666666666666</v>
      </c>
      <c r="N66" s="207">
        <f t="shared" si="15"/>
        <v>-14.266666666666666</v>
      </c>
      <c r="O66" s="311">
        <f t="shared" si="16"/>
        <v>-0.63793103448275856</v>
      </c>
      <c r="Q66" s="201">
        <v>34</v>
      </c>
      <c r="R66" s="335">
        <f t="shared" si="17"/>
        <v>42.533333333333331</v>
      </c>
      <c r="S66" s="206">
        <f t="shared" si="18"/>
        <v>-8.5333333333333314</v>
      </c>
      <c r="T66" s="337">
        <f t="shared" si="19"/>
        <v>-0.12068965517241374</v>
      </c>
    </row>
    <row r="67" spans="1:20" ht="15" thickBot="1">
      <c r="A67" s="312" t="s">
        <v>47</v>
      </c>
      <c r="B67" s="211" t="s">
        <v>48</v>
      </c>
      <c r="C67" s="206">
        <v>7</v>
      </c>
      <c r="D67" s="206">
        <v>4</v>
      </c>
      <c r="E67" s="206">
        <v>8</v>
      </c>
      <c r="F67" s="206">
        <v>19</v>
      </c>
      <c r="G67" s="206">
        <f t="shared" si="10"/>
        <v>1.9000000000000001</v>
      </c>
      <c r="H67" s="206">
        <f t="shared" si="11"/>
        <v>6.333333333333333</v>
      </c>
      <c r="I67" s="335">
        <f t="shared" si="12"/>
        <v>12.666666666666666</v>
      </c>
      <c r="J67" s="207">
        <f t="shared" si="13"/>
        <v>20.9</v>
      </c>
      <c r="K67" s="306"/>
      <c r="L67" s="206">
        <v>5</v>
      </c>
      <c r="M67" s="207">
        <f t="shared" si="14"/>
        <v>6.9666666666666659</v>
      </c>
      <c r="N67" s="207">
        <f t="shared" si="15"/>
        <v>-1.9666666666666659</v>
      </c>
      <c r="O67" s="311">
        <f t="shared" si="16"/>
        <v>-0.21052631578947364</v>
      </c>
      <c r="Q67" s="195">
        <v>11</v>
      </c>
      <c r="R67" s="335">
        <f t="shared" si="17"/>
        <v>13.933333333333332</v>
      </c>
      <c r="S67" s="206">
        <f t="shared" si="18"/>
        <v>-2.9333333333333318</v>
      </c>
      <c r="T67" s="337">
        <f t="shared" si="19"/>
        <v>-0.13157894736842102</v>
      </c>
    </row>
    <row r="68" spans="1:20" ht="15" thickBot="1">
      <c r="A68" s="313" t="s">
        <v>125</v>
      </c>
      <c r="B68" s="194" t="s">
        <v>126</v>
      </c>
      <c r="C68" s="195">
        <v>32</v>
      </c>
      <c r="D68" s="195">
        <v>15</v>
      </c>
      <c r="E68" s="195">
        <v>29</v>
      </c>
      <c r="F68" s="195">
        <v>76</v>
      </c>
      <c r="G68" s="195">
        <f t="shared" ref="G68:G99" si="20">SUM(F68*0.1)</f>
        <v>7.6000000000000005</v>
      </c>
      <c r="H68" s="195">
        <f t="shared" ref="H68:H99" si="21">SUM(C68+D68+E68)/3</f>
        <v>25.333333333333332</v>
      </c>
      <c r="I68" s="335">
        <f t="shared" ref="I68:I99" si="22">SUM(H68*2)</f>
        <v>50.666666666666664</v>
      </c>
      <c r="J68" s="196">
        <f t="shared" ref="J68:J99" si="23">SUM(F68+G68)</f>
        <v>83.6</v>
      </c>
      <c r="K68" s="306"/>
      <c r="L68" s="195">
        <v>27</v>
      </c>
      <c r="M68" s="207">
        <f t="shared" ref="M68:M99" si="24">J68/3</f>
        <v>27.866666666666664</v>
      </c>
      <c r="N68" s="207">
        <f t="shared" ref="N68:N99" si="25">SUM(L68-M68)</f>
        <v>-0.86666666666666359</v>
      </c>
      <c r="O68" s="311">
        <f t="shared" ref="O68:O99" si="26">SUM(L68-H68)/H68</f>
        <v>6.5789473684210578E-2</v>
      </c>
      <c r="Q68" s="201">
        <v>44</v>
      </c>
      <c r="R68" s="335">
        <f t="shared" ref="R68:R99" si="27">M68*2</f>
        <v>55.733333333333327</v>
      </c>
      <c r="S68" s="206">
        <f t="shared" ref="S68:S99" si="28">SUM(Q68-R68)</f>
        <v>-11.733333333333327</v>
      </c>
      <c r="T68" s="337">
        <f t="shared" ref="T68:T99" si="29">SUM(Q68-I68)/I68</f>
        <v>-0.13157894736842102</v>
      </c>
    </row>
    <row r="69" spans="1:20" ht="15" thickBot="1">
      <c r="A69" s="312" t="s">
        <v>62</v>
      </c>
      <c r="B69" s="205" t="s">
        <v>66</v>
      </c>
      <c r="C69" s="206">
        <v>60</v>
      </c>
      <c r="D69" s="206">
        <v>69</v>
      </c>
      <c r="E69" s="206">
        <v>80</v>
      </c>
      <c r="F69" s="206">
        <v>209</v>
      </c>
      <c r="G69" s="206">
        <f t="shared" si="20"/>
        <v>20.900000000000002</v>
      </c>
      <c r="H69" s="206">
        <f t="shared" si="21"/>
        <v>69.666666666666671</v>
      </c>
      <c r="I69" s="335">
        <f t="shared" si="22"/>
        <v>139.33333333333334</v>
      </c>
      <c r="J69" s="207">
        <f t="shared" si="23"/>
        <v>229.9</v>
      </c>
      <c r="K69" s="306"/>
      <c r="L69" s="206">
        <v>22</v>
      </c>
      <c r="M69" s="207">
        <f t="shared" si="24"/>
        <v>76.63333333333334</v>
      </c>
      <c r="N69" s="207">
        <f t="shared" si="25"/>
        <v>-54.63333333333334</v>
      </c>
      <c r="O69" s="311">
        <f t="shared" si="26"/>
        <v>-0.68421052631578949</v>
      </c>
      <c r="Q69" s="206">
        <v>121</v>
      </c>
      <c r="R69" s="335">
        <f t="shared" si="27"/>
        <v>153.26666666666668</v>
      </c>
      <c r="S69" s="206">
        <f t="shared" si="28"/>
        <v>-32.26666666666668</v>
      </c>
      <c r="T69" s="337">
        <f t="shared" si="29"/>
        <v>-0.1315789473684211</v>
      </c>
    </row>
    <row r="70" spans="1:20" ht="15" thickBot="1">
      <c r="A70" s="310" t="s">
        <v>194</v>
      </c>
      <c r="B70" s="200" t="s">
        <v>38</v>
      </c>
      <c r="C70" s="201">
        <v>19</v>
      </c>
      <c r="D70" s="201">
        <v>15</v>
      </c>
      <c r="E70" s="201">
        <v>17</v>
      </c>
      <c r="F70" s="201">
        <v>51</v>
      </c>
      <c r="G70" s="201">
        <f t="shared" si="20"/>
        <v>5.1000000000000005</v>
      </c>
      <c r="H70" s="201">
        <f t="shared" si="21"/>
        <v>17</v>
      </c>
      <c r="I70" s="335">
        <f t="shared" si="22"/>
        <v>34</v>
      </c>
      <c r="J70" s="202">
        <f t="shared" si="23"/>
        <v>56.1</v>
      </c>
      <c r="K70" s="306"/>
      <c r="L70" s="201">
        <v>30</v>
      </c>
      <c r="M70" s="207">
        <f t="shared" si="24"/>
        <v>18.7</v>
      </c>
      <c r="N70" s="207">
        <f t="shared" si="25"/>
        <v>11.3</v>
      </c>
      <c r="O70" s="311">
        <f t="shared" si="26"/>
        <v>0.76470588235294112</v>
      </c>
      <c r="Q70" s="195">
        <v>29</v>
      </c>
      <c r="R70" s="335">
        <f t="shared" si="27"/>
        <v>37.4</v>
      </c>
      <c r="S70" s="206">
        <f t="shared" si="28"/>
        <v>-8.3999999999999986</v>
      </c>
      <c r="T70" s="337">
        <f t="shared" si="29"/>
        <v>-0.14705882352941177</v>
      </c>
    </row>
    <row r="71" spans="1:20" ht="15" thickBot="1">
      <c r="A71" s="310" t="s">
        <v>93</v>
      </c>
      <c r="B71" s="200" t="s">
        <v>97</v>
      </c>
      <c r="C71" s="201">
        <v>15</v>
      </c>
      <c r="D71" s="201">
        <v>13</v>
      </c>
      <c r="E71" s="201">
        <v>16</v>
      </c>
      <c r="F71" s="201">
        <v>44</v>
      </c>
      <c r="G71" s="201">
        <f t="shared" si="20"/>
        <v>4.4000000000000004</v>
      </c>
      <c r="H71" s="201">
        <f t="shared" si="21"/>
        <v>14.666666666666666</v>
      </c>
      <c r="I71" s="335">
        <f t="shared" si="22"/>
        <v>29.333333333333332</v>
      </c>
      <c r="J71" s="202">
        <f t="shared" si="23"/>
        <v>48.4</v>
      </c>
      <c r="K71" s="306"/>
      <c r="L71" s="201">
        <v>7</v>
      </c>
      <c r="M71" s="207">
        <f t="shared" si="24"/>
        <v>16.133333333333333</v>
      </c>
      <c r="N71" s="207">
        <f t="shared" si="25"/>
        <v>-9.1333333333333329</v>
      </c>
      <c r="O71" s="311">
        <f t="shared" si="26"/>
        <v>-0.52272727272727271</v>
      </c>
      <c r="Q71" s="195">
        <v>25</v>
      </c>
      <c r="R71" s="335">
        <f t="shared" si="27"/>
        <v>32.266666666666666</v>
      </c>
      <c r="S71" s="206">
        <f t="shared" si="28"/>
        <v>-7.2666666666666657</v>
      </c>
      <c r="T71" s="337">
        <f t="shared" si="29"/>
        <v>-0.14772727272727268</v>
      </c>
    </row>
    <row r="72" spans="1:20" ht="15" thickBot="1">
      <c r="A72" s="313" t="s">
        <v>132</v>
      </c>
      <c r="B72" s="194" t="s">
        <v>134</v>
      </c>
      <c r="C72" s="195">
        <v>24</v>
      </c>
      <c r="D72" s="195">
        <v>14</v>
      </c>
      <c r="E72" s="195">
        <v>28</v>
      </c>
      <c r="F72" s="195">
        <v>66</v>
      </c>
      <c r="G72" s="195">
        <f t="shared" si="20"/>
        <v>6.6000000000000005</v>
      </c>
      <c r="H72" s="195">
        <f t="shared" si="21"/>
        <v>22</v>
      </c>
      <c r="I72" s="335">
        <f t="shared" si="22"/>
        <v>44</v>
      </c>
      <c r="J72" s="196">
        <f t="shared" si="23"/>
        <v>72.599999999999994</v>
      </c>
      <c r="K72" s="306"/>
      <c r="L72" s="195">
        <v>16</v>
      </c>
      <c r="M72" s="207">
        <f t="shared" si="24"/>
        <v>24.2</v>
      </c>
      <c r="N72" s="207">
        <f t="shared" si="25"/>
        <v>-8.1999999999999993</v>
      </c>
      <c r="O72" s="311">
        <f t="shared" si="26"/>
        <v>-0.27272727272727271</v>
      </c>
      <c r="Q72" s="206">
        <v>37</v>
      </c>
      <c r="R72" s="335">
        <f t="shared" si="27"/>
        <v>48.4</v>
      </c>
      <c r="S72" s="206">
        <f t="shared" si="28"/>
        <v>-11.399999999999999</v>
      </c>
      <c r="T72" s="337">
        <f t="shared" si="29"/>
        <v>-0.15909090909090909</v>
      </c>
    </row>
    <row r="73" spans="1:20" ht="15" thickBot="1">
      <c r="A73" s="313" t="s">
        <v>102</v>
      </c>
      <c r="B73" s="194" t="s">
        <v>107</v>
      </c>
      <c r="C73" s="195">
        <v>13</v>
      </c>
      <c r="D73" s="195">
        <v>9</v>
      </c>
      <c r="E73" s="195">
        <v>12</v>
      </c>
      <c r="F73" s="195">
        <v>34</v>
      </c>
      <c r="G73" s="195">
        <f t="shared" si="20"/>
        <v>3.4000000000000004</v>
      </c>
      <c r="H73" s="195">
        <f t="shared" si="21"/>
        <v>11.333333333333334</v>
      </c>
      <c r="I73" s="335">
        <f t="shared" si="22"/>
        <v>22.666666666666668</v>
      </c>
      <c r="J73" s="196">
        <f t="shared" si="23"/>
        <v>37.4</v>
      </c>
      <c r="K73" s="306"/>
      <c r="L73" s="195">
        <v>0</v>
      </c>
      <c r="M73" s="207">
        <f t="shared" si="24"/>
        <v>12.466666666666667</v>
      </c>
      <c r="N73" s="207">
        <f t="shared" si="25"/>
        <v>-12.466666666666667</v>
      </c>
      <c r="O73" s="311">
        <f t="shared" si="26"/>
        <v>-1</v>
      </c>
      <c r="Q73" s="195">
        <v>19</v>
      </c>
      <c r="R73" s="335">
        <f t="shared" si="27"/>
        <v>24.933333333333334</v>
      </c>
      <c r="S73" s="206">
        <f t="shared" si="28"/>
        <v>-5.9333333333333336</v>
      </c>
      <c r="T73" s="337">
        <f t="shared" si="29"/>
        <v>-0.16176470588235298</v>
      </c>
    </row>
    <row r="74" spans="1:20" ht="15" thickBot="1">
      <c r="A74" s="313" t="s">
        <v>196</v>
      </c>
      <c r="B74" s="210" t="s">
        <v>101</v>
      </c>
      <c r="C74" s="195">
        <v>27</v>
      </c>
      <c r="D74" s="195">
        <v>15</v>
      </c>
      <c r="E74" s="195">
        <v>23</v>
      </c>
      <c r="F74" s="195">
        <v>65</v>
      </c>
      <c r="G74" s="195">
        <f t="shared" si="20"/>
        <v>6.5</v>
      </c>
      <c r="H74" s="195">
        <f t="shared" si="21"/>
        <v>21.666666666666668</v>
      </c>
      <c r="I74" s="335">
        <f t="shared" si="22"/>
        <v>43.333333333333336</v>
      </c>
      <c r="J74" s="196">
        <f t="shared" si="23"/>
        <v>71.5</v>
      </c>
      <c r="K74" s="306"/>
      <c r="L74" s="195">
        <v>16</v>
      </c>
      <c r="M74" s="207">
        <f t="shared" si="24"/>
        <v>23.833333333333332</v>
      </c>
      <c r="N74" s="207">
        <f t="shared" si="25"/>
        <v>-7.8333333333333321</v>
      </c>
      <c r="O74" s="311">
        <f t="shared" si="26"/>
        <v>-0.26153846153846155</v>
      </c>
      <c r="Q74" s="206">
        <v>36</v>
      </c>
      <c r="R74" s="335">
        <f t="shared" si="27"/>
        <v>47.666666666666664</v>
      </c>
      <c r="S74" s="206">
        <f t="shared" si="28"/>
        <v>-11.666666666666664</v>
      </c>
      <c r="T74" s="337">
        <f t="shared" si="29"/>
        <v>-0.16923076923076927</v>
      </c>
    </row>
    <row r="75" spans="1:20" ht="15" thickBot="1">
      <c r="A75" s="313" t="s">
        <v>132</v>
      </c>
      <c r="B75" s="194" t="s">
        <v>135</v>
      </c>
      <c r="C75" s="195">
        <v>29</v>
      </c>
      <c r="D75" s="195">
        <v>22</v>
      </c>
      <c r="E75" s="195">
        <v>24</v>
      </c>
      <c r="F75" s="195">
        <v>75</v>
      </c>
      <c r="G75" s="195">
        <f t="shared" si="20"/>
        <v>7.5</v>
      </c>
      <c r="H75" s="195">
        <f t="shared" si="21"/>
        <v>25</v>
      </c>
      <c r="I75" s="335">
        <f t="shared" si="22"/>
        <v>50</v>
      </c>
      <c r="J75" s="196">
        <f t="shared" si="23"/>
        <v>82.5</v>
      </c>
      <c r="K75" s="306"/>
      <c r="L75" s="195">
        <v>15</v>
      </c>
      <c r="M75" s="207">
        <f t="shared" si="24"/>
        <v>27.5</v>
      </c>
      <c r="N75" s="207">
        <f t="shared" si="25"/>
        <v>-12.5</v>
      </c>
      <c r="O75" s="311">
        <f t="shared" si="26"/>
        <v>-0.4</v>
      </c>
      <c r="Q75" s="206">
        <v>41</v>
      </c>
      <c r="R75" s="335">
        <f t="shared" si="27"/>
        <v>55</v>
      </c>
      <c r="S75" s="206">
        <f t="shared" si="28"/>
        <v>-14</v>
      </c>
      <c r="T75" s="337">
        <f t="shared" si="29"/>
        <v>-0.18</v>
      </c>
    </row>
    <row r="76" spans="1:20" ht="15" thickBot="1">
      <c r="A76" s="313" t="s">
        <v>102</v>
      </c>
      <c r="B76" s="194" t="s">
        <v>103</v>
      </c>
      <c r="C76" s="195">
        <v>5</v>
      </c>
      <c r="D76" s="195">
        <v>1</v>
      </c>
      <c r="E76" s="195">
        <v>5</v>
      </c>
      <c r="F76" s="195">
        <v>11</v>
      </c>
      <c r="G76" s="195">
        <f t="shared" si="20"/>
        <v>1.1000000000000001</v>
      </c>
      <c r="H76" s="195">
        <f t="shared" si="21"/>
        <v>3.6666666666666665</v>
      </c>
      <c r="I76" s="335">
        <f t="shared" si="22"/>
        <v>7.333333333333333</v>
      </c>
      <c r="J76" s="196">
        <f t="shared" si="23"/>
        <v>12.1</v>
      </c>
      <c r="K76" s="306"/>
      <c r="L76" s="195">
        <v>35</v>
      </c>
      <c r="M76" s="207">
        <f t="shared" si="24"/>
        <v>4.0333333333333332</v>
      </c>
      <c r="N76" s="207">
        <f t="shared" si="25"/>
        <v>30.966666666666669</v>
      </c>
      <c r="O76" s="311">
        <f t="shared" si="26"/>
        <v>8.545454545454545</v>
      </c>
      <c r="Q76" s="206">
        <v>6</v>
      </c>
      <c r="R76" s="335">
        <f t="shared" si="27"/>
        <v>8.0666666666666664</v>
      </c>
      <c r="S76" s="206">
        <f t="shared" si="28"/>
        <v>-2.0666666666666664</v>
      </c>
      <c r="T76" s="337">
        <f t="shared" si="29"/>
        <v>-0.1818181818181818</v>
      </c>
    </row>
    <row r="77" spans="1:20" ht="15" thickBot="1">
      <c r="A77" s="312" t="s">
        <v>9</v>
      </c>
      <c r="B77" s="205" t="s">
        <v>14</v>
      </c>
      <c r="C77" s="206">
        <v>37</v>
      </c>
      <c r="D77" s="206">
        <v>20</v>
      </c>
      <c r="E77" s="206">
        <v>26</v>
      </c>
      <c r="F77" s="206">
        <v>83</v>
      </c>
      <c r="G77" s="206">
        <f t="shared" si="20"/>
        <v>8.3000000000000007</v>
      </c>
      <c r="H77" s="206">
        <f t="shared" si="21"/>
        <v>27.666666666666668</v>
      </c>
      <c r="I77" s="335">
        <f t="shared" si="22"/>
        <v>55.333333333333336</v>
      </c>
      <c r="J77" s="207">
        <f t="shared" si="23"/>
        <v>91.3</v>
      </c>
      <c r="K77" s="306"/>
      <c r="L77" s="206">
        <v>20</v>
      </c>
      <c r="M77" s="207">
        <f t="shared" si="24"/>
        <v>30.433333333333334</v>
      </c>
      <c r="N77" s="207">
        <f t="shared" si="25"/>
        <v>-10.433333333333334</v>
      </c>
      <c r="O77" s="311">
        <f t="shared" si="26"/>
        <v>-0.27710843373493976</v>
      </c>
      <c r="Q77" s="201">
        <v>45</v>
      </c>
      <c r="R77" s="335">
        <f t="shared" si="27"/>
        <v>60.866666666666667</v>
      </c>
      <c r="S77" s="206">
        <f t="shared" si="28"/>
        <v>-15.866666666666667</v>
      </c>
      <c r="T77" s="337">
        <f t="shared" si="29"/>
        <v>-0.18674698795180728</v>
      </c>
    </row>
    <row r="78" spans="1:20" ht="15" thickBot="1">
      <c r="A78" s="312" t="s">
        <v>32</v>
      </c>
      <c r="B78" s="205" t="s">
        <v>36</v>
      </c>
      <c r="C78" s="206">
        <v>56</v>
      </c>
      <c r="D78" s="206">
        <v>71</v>
      </c>
      <c r="E78" s="206">
        <v>57</v>
      </c>
      <c r="F78" s="206">
        <v>184</v>
      </c>
      <c r="G78" s="206">
        <f t="shared" si="20"/>
        <v>18.400000000000002</v>
      </c>
      <c r="H78" s="206">
        <f t="shared" si="21"/>
        <v>61.333333333333336</v>
      </c>
      <c r="I78" s="335">
        <f t="shared" si="22"/>
        <v>122.66666666666667</v>
      </c>
      <c r="J78" s="207">
        <f t="shared" si="23"/>
        <v>202.4</v>
      </c>
      <c r="K78" s="306"/>
      <c r="L78" s="206">
        <v>55</v>
      </c>
      <c r="M78" s="207">
        <f t="shared" si="24"/>
        <v>67.466666666666669</v>
      </c>
      <c r="N78" s="207">
        <f t="shared" si="25"/>
        <v>-12.466666666666669</v>
      </c>
      <c r="O78" s="311">
        <f t="shared" si="26"/>
        <v>-0.10326086956521742</v>
      </c>
      <c r="Q78" s="201">
        <v>99</v>
      </c>
      <c r="R78" s="335">
        <f t="shared" si="27"/>
        <v>134.93333333333334</v>
      </c>
      <c r="S78" s="206">
        <f t="shared" si="28"/>
        <v>-35.933333333333337</v>
      </c>
      <c r="T78" s="337">
        <f t="shared" si="29"/>
        <v>-0.19293478260869568</v>
      </c>
    </row>
    <row r="79" spans="1:20" ht="15" thickBot="1">
      <c r="A79" s="312" t="s">
        <v>49</v>
      </c>
      <c r="B79" s="205" t="s">
        <v>52</v>
      </c>
      <c r="C79" s="206">
        <v>8</v>
      </c>
      <c r="D79" s="206">
        <v>10</v>
      </c>
      <c r="E79" s="206">
        <v>12</v>
      </c>
      <c r="F79" s="206">
        <v>30</v>
      </c>
      <c r="G79" s="206">
        <f t="shared" si="20"/>
        <v>3</v>
      </c>
      <c r="H79" s="206">
        <f t="shared" si="21"/>
        <v>10</v>
      </c>
      <c r="I79" s="335">
        <f t="shared" si="22"/>
        <v>20</v>
      </c>
      <c r="J79" s="207">
        <f t="shared" si="23"/>
        <v>33</v>
      </c>
      <c r="K79" s="306"/>
      <c r="L79" s="206">
        <v>0</v>
      </c>
      <c r="M79" s="207">
        <f t="shared" si="24"/>
        <v>11</v>
      </c>
      <c r="N79" s="207">
        <f t="shared" si="25"/>
        <v>-11</v>
      </c>
      <c r="O79" s="311">
        <f t="shared" si="26"/>
        <v>-1</v>
      </c>
      <c r="Q79" s="201">
        <v>16</v>
      </c>
      <c r="R79" s="335">
        <f t="shared" si="27"/>
        <v>22</v>
      </c>
      <c r="S79" s="206">
        <f t="shared" si="28"/>
        <v>-6</v>
      </c>
      <c r="T79" s="337">
        <f t="shared" si="29"/>
        <v>-0.2</v>
      </c>
    </row>
    <row r="80" spans="1:20" ht="15" thickBot="1">
      <c r="A80" s="310" t="s">
        <v>28</v>
      </c>
      <c r="B80" s="200" t="s">
        <v>30</v>
      </c>
      <c r="C80" s="201">
        <v>2</v>
      </c>
      <c r="D80" s="201">
        <v>8</v>
      </c>
      <c r="E80" s="201">
        <v>9</v>
      </c>
      <c r="F80" s="201">
        <v>19</v>
      </c>
      <c r="G80" s="201">
        <f t="shared" si="20"/>
        <v>1.9000000000000001</v>
      </c>
      <c r="H80" s="201">
        <f t="shared" si="21"/>
        <v>6.333333333333333</v>
      </c>
      <c r="I80" s="335">
        <f t="shared" si="22"/>
        <v>12.666666666666666</v>
      </c>
      <c r="J80" s="202">
        <f t="shared" si="23"/>
        <v>20.9</v>
      </c>
      <c r="K80" s="306"/>
      <c r="L80" s="201">
        <v>0</v>
      </c>
      <c r="M80" s="207">
        <f t="shared" si="24"/>
        <v>6.9666666666666659</v>
      </c>
      <c r="N80" s="207">
        <f t="shared" si="25"/>
        <v>-6.9666666666666659</v>
      </c>
      <c r="O80" s="311">
        <f t="shared" si="26"/>
        <v>-1</v>
      </c>
      <c r="Q80" s="201">
        <v>10</v>
      </c>
      <c r="R80" s="335">
        <f t="shared" si="27"/>
        <v>13.933333333333332</v>
      </c>
      <c r="S80" s="206">
        <f t="shared" si="28"/>
        <v>-3.9333333333333318</v>
      </c>
      <c r="T80" s="337">
        <f t="shared" si="29"/>
        <v>-0.21052631578947364</v>
      </c>
    </row>
    <row r="81" spans="1:20" ht="15" thickBot="1">
      <c r="A81" s="310" t="s">
        <v>88</v>
      </c>
      <c r="B81" s="200" t="s">
        <v>92</v>
      </c>
      <c r="C81" s="201">
        <v>37</v>
      </c>
      <c r="D81" s="201">
        <v>49</v>
      </c>
      <c r="E81" s="201">
        <v>55</v>
      </c>
      <c r="F81" s="201">
        <v>141</v>
      </c>
      <c r="G81" s="201">
        <f t="shared" si="20"/>
        <v>14.100000000000001</v>
      </c>
      <c r="H81" s="201">
        <f t="shared" si="21"/>
        <v>47</v>
      </c>
      <c r="I81" s="335">
        <f t="shared" si="22"/>
        <v>94</v>
      </c>
      <c r="J81" s="202">
        <f t="shared" si="23"/>
        <v>155.1</v>
      </c>
      <c r="K81" s="306"/>
      <c r="L81" s="201">
        <v>42</v>
      </c>
      <c r="M81" s="207">
        <f t="shared" si="24"/>
        <v>51.699999999999996</v>
      </c>
      <c r="N81" s="207">
        <f t="shared" si="25"/>
        <v>-9.6999999999999957</v>
      </c>
      <c r="O81" s="311">
        <f t="shared" si="26"/>
        <v>-0.10638297872340426</v>
      </c>
      <c r="Q81" s="195">
        <v>73</v>
      </c>
      <c r="R81" s="335">
        <f t="shared" si="27"/>
        <v>103.39999999999999</v>
      </c>
      <c r="S81" s="206">
        <f t="shared" si="28"/>
        <v>-30.399999999999991</v>
      </c>
      <c r="T81" s="337">
        <f t="shared" si="29"/>
        <v>-0.22340425531914893</v>
      </c>
    </row>
    <row r="82" spans="1:20" ht="15" thickBot="1">
      <c r="A82" s="312" t="s">
        <v>70</v>
      </c>
      <c r="B82" s="205" t="s">
        <v>73</v>
      </c>
      <c r="C82" s="206">
        <v>17</v>
      </c>
      <c r="D82" s="206">
        <v>17</v>
      </c>
      <c r="E82" s="206">
        <v>19</v>
      </c>
      <c r="F82" s="206">
        <v>53</v>
      </c>
      <c r="G82" s="206">
        <f t="shared" si="20"/>
        <v>5.3000000000000007</v>
      </c>
      <c r="H82" s="206">
        <f t="shared" si="21"/>
        <v>17.666666666666668</v>
      </c>
      <c r="I82" s="335">
        <f t="shared" si="22"/>
        <v>35.333333333333336</v>
      </c>
      <c r="J82" s="207">
        <f t="shared" si="23"/>
        <v>58.3</v>
      </c>
      <c r="K82" s="306"/>
      <c r="L82" s="206">
        <v>15</v>
      </c>
      <c r="M82" s="207">
        <f t="shared" si="24"/>
        <v>19.433333333333334</v>
      </c>
      <c r="N82" s="207">
        <f t="shared" si="25"/>
        <v>-4.4333333333333336</v>
      </c>
      <c r="O82" s="311">
        <f t="shared" si="26"/>
        <v>-0.15094339622641514</v>
      </c>
      <c r="Q82" s="201">
        <v>27</v>
      </c>
      <c r="R82" s="335">
        <f t="shared" si="27"/>
        <v>38.866666666666667</v>
      </c>
      <c r="S82" s="206">
        <f t="shared" si="28"/>
        <v>-11.866666666666667</v>
      </c>
      <c r="T82" s="337">
        <f t="shared" si="29"/>
        <v>-0.23584905660377364</v>
      </c>
    </row>
    <row r="83" spans="1:20" ht="15" thickBot="1">
      <c r="A83" s="312" t="s">
        <v>76</v>
      </c>
      <c r="B83" s="205" t="s">
        <v>81</v>
      </c>
      <c r="C83" s="206">
        <v>37</v>
      </c>
      <c r="D83" s="206">
        <v>35</v>
      </c>
      <c r="E83" s="206">
        <v>59</v>
      </c>
      <c r="F83" s="206">
        <v>131</v>
      </c>
      <c r="G83" s="206">
        <f t="shared" si="20"/>
        <v>13.100000000000001</v>
      </c>
      <c r="H83" s="206">
        <f t="shared" si="21"/>
        <v>43.666666666666664</v>
      </c>
      <c r="I83" s="335">
        <f t="shared" si="22"/>
        <v>87.333333333333329</v>
      </c>
      <c r="J83" s="207">
        <f t="shared" si="23"/>
        <v>144.1</v>
      </c>
      <c r="K83" s="306"/>
      <c r="L83" s="206">
        <v>42</v>
      </c>
      <c r="M83" s="207">
        <f t="shared" si="24"/>
        <v>48.033333333333331</v>
      </c>
      <c r="N83" s="207">
        <f t="shared" si="25"/>
        <v>-6.0333333333333314</v>
      </c>
      <c r="O83" s="311">
        <f t="shared" si="26"/>
        <v>-3.8167938931297656E-2</v>
      </c>
      <c r="Q83" s="201">
        <v>66</v>
      </c>
      <c r="R83" s="335">
        <f t="shared" si="27"/>
        <v>96.066666666666663</v>
      </c>
      <c r="S83" s="206">
        <f t="shared" si="28"/>
        <v>-30.066666666666663</v>
      </c>
      <c r="T83" s="337">
        <f t="shared" si="29"/>
        <v>-0.24427480916030531</v>
      </c>
    </row>
    <row r="84" spans="1:20" ht="15" thickBot="1">
      <c r="A84" s="312" t="s">
        <v>49</v>
      </c>
      <c r="B84" s="205" t="s">
        <v>51</v>
      </c>
      <c r="C84" s="206">
        <v>3</v>
      </c>
      <c r="D84" s="206">
        <v>2</v>
      </c>
      <c r="E84" s="206">
        <v>3</v>
      </c>
      <c r="F84" s="206">
        <v>8</v>
      </c>
      <c r="G84" s="206">
        <f t="shared" si="20"/>
        <v>0.8</v>
      </c>
      <c r="H84" s="206">
        <f t="shared" si="21"/>
        <v>2.6666666666666665</v>
      </c>
      <c r="I84" s="335">
        <f t="shared" si="22"/>
        <v>5.333333333333333</v>
      </c>
      <c r="J84" s="207">
        <f t="shared" si="23"/>
        <v>8.8000000000000007</v>
      </c>
      <c r="K84" s="306"/>
      <c r="L84" s="206">
        <v>7</v>
      </c>
      <c r="M84" s="207">
        <f t="shared" si="24"/>
        <v>2.9333333333333336</v>
      </c>
      <c r="N84" s="207">
        <f t="shared" si="25"/>
        <v>4.0666666666666664</v>
      </c>
      <c r="O84" s="311">
        <f t="shared" si="26"/>
        <v>1.6250000000000002</v>
      </c>
      <c r="Q84" s="206">
        <v>4</v>
      </c>
      <c r="R84" s="335">
        <f t="shared" si="27"/>
        <v>5.8666666666666671</v>
      </c>
      <c r="S84" s="206">
        <f t="shared" si="28"/>
        <v>-1.8666666666666671</v>
      </c>
      <c r="T84" s="337">
        <f t="shared" si="29"/>
        <v>-0.24999999999999994</v>
      </c>
    </row>
    <row r="85" spans="1:20" ht="15" thickBot="1">
      <c r="A85" s="310" t="s">
        <v>194</v>
      </c>
      <c r="B85" s="200" t="s">
        <v>39</v>
      </c>
      <c r="C85" s="201">
        <v>10</v>
      </c>
      <c r="D85" s="201">
        <v>10</v>
      </c>
      <c r="E85" s="201">
        <v>12</v>
      </c>
      <c r="F85" s="201">
        <v>32</v>
      </c>
      <c r="G85" s="201">
        <f t="shared" si="20"/>
        <v>3.2</v>
      </c>
      <c r="H85" s="201">
        <f t="shared" si="21"/>
        <v>10.666666666666666</v>
      </c>
      <c r="I85" s="335">
        <f t="shared" si="22"/>
        <v>21.333333333333332</v>
      </c>
      <c r="J85" s="202">
        <f t="shared" si="23"/>
        <v>35.200000000000003</v>
      </c>
      <c r="K85" s="306"/>
      <c r="L85" s="201">
        <v>23</v>
      </c>
      <c r="M85" s="207">
        <f t="shared" si="24"/>
        <v>11.733333333333334</v>
      </c>
      <c r="N85" s="207">
        <f t="shared" si="25"/>
        <v>11.266666666666666</v>
      </c>
      <c r="O85" s="311">
        <f t="shared" si="26"/>
        <v>1.1562500000000002</v>
      </c>
      <c r="Q85" s="201">
        <v>16</v>
      </c>
      <c r="R85" s="335">
        <f t="shared" si="27"/>
        <v>23.466666666666669</v>
      </c>
      <c r="S85" s="206">
        <f t="shared" si="28"/>
        <v>-7.4666666666666686</v>
      </c>
      <c r="T85" s="337">
        <f t="shared" si="29"/>
        <v>-0.24999999999999994</v>
      </c>
    </row>
    <row r="86" spans="1:20" ht="15" thickBot="1">
      <c r="A86" s="312" t="s">
        <v>136</v>
      </c>
      <c r="B86" s="205" t="s">
        <v>142</v>
      </c>
      <c r="C86" s="206">
        <v>12</v>
      </c>
      <c r="D86" s="206">
        <v>8</v>
      </c>
      <c r="E86" s="206">
        <v>10</v>
      </c>
      <c r="F86" s="206">
        <v>30</v>
      </c>
      <c r="G86" s="206">
        <f t="shared" si="20"/>
        <v>3</v>
      </c>
      <c r="H86" s="206">
        <f t="shared" si="21"/>
        <v>10</v>
      </c>
      <c r="I86" s="335">
        <f t="shared" si="22"/>
        <v>20</v>
      </c>
      <c r="J86" s="207">
        <f t="shared" si="23"/>
        <v>33</v>
      </c>
      <c r="K86" s="306"/>
      <c r="L86" s="206">
        <v>7</v>
      </c>
      <c r="M86" s="207">
        <f t="shared" si="24"/>
        <v>11</v>
      </c>
      <c r="N86" s="207">
        <f t="shared" si="25"/>
        <v>-4</v>
      </c>
      <c r="O86" s="311">
        <f t="shared" si="26"/>
        <v>-0.3</v>
      </c>
      <c r="Q86" s="195">
        <v>15</v>
      </c>
      <c r="R86" s="335">
        <f t="shared" si="27"/>
        <v>22</v>
      </c>
      <c r="S86" s="206">
        <f t="shared" si="28"/>
        <v>-7</v>
      </c>
      <c r="T86" s="337">
        <f t="shared" si="29"/>
        <v>-0.25</v>
      </c>
    </row>
    <row r="87" spans="1:20" ht="15" thickBot="1">
      <c r="A87" s="312" t="s">
        <v>136</v>
      </c>
      <c r="B87" s="205" t="s">
        <v>138</v>
      </c>
      <c r="C87" s="206">
        <v>23</v>
      </c>
      <c r="D87" s="206">
        <v>13</v>
      </c>
      <c r="E87" s="206">
        <v>10</v>
      </c>
      <c r="F87" s="206">
        <v>46</v>
      </c>
      <c r="G87" s="206">
        <f t="shared" si="20"/>
        <v>4.6000000000000005</v>
      </c>
      <c r="H87" s="206">
        <f t="shared" si="21"/>
        <v>15.333333333333334</v>
      </c>
      <c r="I87" s="335">
        <f t="shared" si="22"/>
        <v>30.666666666666668</v>
      </c>
      <c r="J87" s="207">
        <f t="shared" si="23"/>
        <v>50.6</v>
      </c>
      <c r="K87" s="306"/>
      <c r="L87" s="206">
        <v>16</v>
      </c>
      <c r="M87" s="207">
        <f t="shared" si="24"/>
        <v>16.866666666666667</v>
      </c>
      <c r="N87" s="207">
        <f t="shared" si="25"/>
        <v>-0.86666666666666714</v>
      </c>
      <c r="O87" s="311">
        <f t="shared" si="26"/>
        <v>4.3478260869565175E-2</v>
      </c>
      <c r="Q87" s="195">
        <v>23</v>
      </c>
      <c r="R87" s="335">
        <f t="shared" si="27"/>
        <v>33.733333333333334</v>
      </c>
      <c r="S87" s="206">
        <f t="shared" si="28"/>
        <v>-10.733333333333334</v>
      </c>
      <c r="T87" s="337">
        <f t="shared" si="29"/>
        <v>-0.25000000000000006</v>
      </c>
    </row>
    <row r="88" spans="1:20" ht="15" thickBot="1">
      <c r="A88" s="313" t="s">
        <v>82</v>
      </c>
      <c r="B88" s="210" t="s">
        <v>83</v>
      </c>
      <c r="C88" s="195">
        <v>60</v>
      </c>
      <c r="D88" s="195">
        <v>61</v>
      </c>
      <c r="E88" s="195">
        <v>44</v>
      </c>
      <c r="F88" s="195">
        <v>165</v>
      </c>
      <c r="G88" s="195">
        <f t="shared" si="20"/>
        <v>16.5</v>
      </c>
      <c r="H88" s="195">
        <f t="shared" si="21"/>
        <v>55</v>
      </c>
      <c r="I88" s="335">
        <f t="shared" si="22"/>
        <v>110</v>
      </c>
      <c r="J88" s="196">
        <f t="shared" si="23"/>
        <v>181.5</v>
      </c>
      <c r="K88" s="306"/>
      <c r="L88" s="195">
        <v>46</v>
      </c>
      <c r="M88" s="207">
        <f t="shared" si="24"/>
        <v>60.5</v>
      </c>
      <c r="N88" s="207">
        <f t="shared" si="25"/>
        <v>-14.5</v>
      </c>
      <c r="O88" s="311">
        <f t="shared" si="26"/>
        <v>-0.16363636363636364</v>
      </c>
      <c r="Q88" s="201">
        <v>82</v>
      </c>
      <c r="R88" s="335">
        <f t="shared" si="27"/>
        <v>121</v>
      </c>
      <c r="S88" s="206">
        <f t="shared" si="28"/>
        <v>-39</v>
      </c>
      <c r="T88" s="337">
        <f t="shared" si="29"/>
        <v>-0.25454545454545452</v>
      </c>
    </row>
    <row r="89" spans="1:20" ht="15" thickBot="1">
      <c r="A89" s="313" t="s">
        <v>195</v>
      </c>
      <c r="B89" s="194" t="s">
        <v>99</v>
      </c>
      <c r="C89" s="195">
        <v>24</v>
      </c>
      <c r="D89" s="195">
        <v>18</v>
      </c>
      <c r="E89" s="195">
        <v>29</v>
      </c>
      <c r="F89" s="195">
        <v>71</v>
      </c>
      <c r="G89" s="195">
        <f t="shared" si="20"/>
        <v>7.1000000000000005</v>
      </c>
      <c r="H89" s="195">
        <f t="shared" si="21"/>
        <v>23.666666666666668</v>
      </c>
      <c r="I89" s="335">
        <f t="shared" si="22"/>
        <v>47.333333333333336</v>
      </c>
      <c r="J89" s="196">
        <f t="shared" si="23"/>
        <v>78.099999999999994</v>
      </c>
      <c r="K89" s="306"/>
      <c r="L89" s="195">
        <v>3</v>
      </c>
      <c r="M89" s="207">
        <f t="shared" si="24"/>
        <v>26.033333333333331</v>
      </c>
      <c r="N89" s="207">
        <f t="shared" si="25"/>
        <v>-23.033333333333331</v>
      </c>
      <c r="O89" s="311">
        <f t="shared" si="26"/>
        <v>-0.87323943661971837</v>
      </c>
      <c r="Q89" s="206">
        <v>35</v>
      </c>
      <c r="R89" s="335">
        <f t="shared" si="27"/>
        <v>52.066666666666663</v>
      </c>
      <c r="S89" s="206">
        <f t="shared" si="28"/>
        <v>-17.066666666666663</v>
      </c>
      <c r="T89" s="337">
        <f t="shared" si="29"/>
        <v>-0.26056338028169018</v>
      </c>
    </row>
    <row r="90" spans="1:20" ht="15" thickBot="1">
      <c r="A90" s="313" t="s">
        <v>195</v>
      </c>
      <c r="B90" s="194" t="s">
        <v>100</v>
      </c>
      <c r="C90" s="195">
        <v>7</v>
      </c>
      <c r="D90" s="195">
        <v>6</v>
      </c>
      <c r="E90" s="195">
        <v>2</v>
      </c>
      <c r="F90" s="195">
        <v>15</v>
      </c>
      <c r="G90" s="195">
        <f t="shared" si="20"/>
        <v>1.5</v>
      </c>
      <c r="H90" s="195">
        <f t="shared" si="21"/>
        <v>5</v>
      </c>
      <c r="I90" s="335">
        <f t="shared" si="22"/>
        <v>10</v>
      </c>
      <c r="J90" s="196">
        <f t="shared" si="23"/>
        <v>16.5</v>
      </c>
      <c r="K90" s="306"/>
      <c r="L90" s="195">
        <v>17</v>
      </c>
      <c r="M90" s="207">
        <f t="shared" si="24"/>
        <v>5.5</v>
      </c>
      <c r="N90" s="207">
        <f t="shared" si="25"/>
        <v>11.5</v>
      </c>
      <c r="O90" s="311">
        <f t="shared" si="26"/>
        <v>2.4</v>
      </c>
      <c r="Q90" s="195">
        <v>7</v>
      </c>
      <c r="R90" s="335">
        <f t="shared" si="27"/>
        <v>11</v>
      </c>
      <c r="S90" s="206">
        <f t="shared" si="28"/>
        <v>-4</v>
      </c>
      <c r="T90" s="337">
        <f t="shared" si="29"/>
        <v>-0.3</v>
      </c>
    </row>
    <row r="91" spans="1:20" ht="15" thickBot="1">
      <c r="A91" s="310" t="s">
        <v>93</v>
      </c>
      <c r="B91" s="200" t="s">
        <v>95</v>
      </c>
      <c r="C91" s="201">
        <v>10</v>
      </c>
      <c r="D91" s="201">
        <v>17</v>
      </c>
      <c r="E91" s="201">
        <v>10</v>
      </c>
      <c r="F91" s="201">
        <v>37</v>
      </c>
      <c r="G91" s="201">
        <f t="shared" si="20"/>
        <v>3.7</v>
      </c>
      <c r="H91" s="201">
        <f t="shared" si="21"/>
        <v>12.333333333333334</v>
      </c>
      <c r="I91" s="335">
        <f t="shared" si="22"/>
        <v>24.666666666666668</v>
      </c>
      <c r="J91" s="202">
        <f t="shared" si="23"/>
        <v>40.700000000000003</v>
      </c>
      <c r="K91" s="306"/>
      <c r="L91" s="201">
        <v>15</v>
      </c>
      <c r="M91" s="207">
        <f t="shared" si="24"/>
        <v>13.566666666666668</v>
      </c>
      <c r="N91" s="207">
        <f t="shared" si="25"/>
        <v>1.4333333333333318</v>
      </c>
      <c r="O91" s="311">
        <f t="shared" si="26"/>
        <v>0.21621621621621614</v>
      </c>
      <c r="Q91" s="201">
        <v>17</v>
      </c>
      <c r="R91" s="335">
        <f t="shared" si="27"/>
        <v>27.133333333333336</v>
      </c>
      <c r="S91" s="206">
        <f t="shared" si="28"/>
        <v>-10.133333333333336</v>
      </c>
      <c r="T91" s="337">
        <f t="shared" si="29"/>
        <v>-0.31081081081081086</v>
      </c>
    </row>
    <row r="92" spans="1:20" ht="15" thickBot="1">
      <c r="A92" s="313" t="s">
        <v>125</v>
      </c>
      <c r="B92" s="194" t="s">
        <v>129</v>
      </c>
      <c r="C92" s="195">
        <v>19</v>
      </c>
      <c r="D92" s="195">
        <v>16</v>
      </c>
      <c r="E92" s="195">
        <v>17</v>
      </c>
      <c r="F92" s="195">
        <v>52</v>
      </c>
      <c r="G92" s="195">
        <f t="shared" si="20"/>
        <v>5.2</v>
      </c>
      <c r="H92" s="195">
        <f t="shared" si="21"/>
        <v>17.333333333333332</v>
      </c>
      <c r="I92" s="335">
        <f t="shared" si="22"/>
        <v>34.666666666666664</v>
      </c>
      <c r="J92" s="196">
        <f t="shared" si="23"/>
        <v>57.2</v>
      </c>
      <c r="K92" s="306"/>
      <c r="L92" s="195">
        <v>29</v>
      </c>
      <c r="M92" s="207">
        <f t="shared" si="24"/>
        <v>19.066666666666666</v>
      </c>
      <c r="N92" s="207">
        <f t="shared" si="25"/>
        <v>9.9333333333333336</v>
      </c>
      <c r="O92" s="311">
        <f t="shared" si="26"/>
        <v>0.67307692307692324</v>
      </c>
      <c r="Q92" s="195">
        <v>23</v>
      </c>
      <c r="R92" s="335">
        <f t="shared" si="27"/>
        <v>38.133333333333333</v>
      </c>
      <c r="S92" s="206">
        <f t="shared" si="28"/>
        <v>-15.133333333333333</v>
      </c>
      <c r="T92" s="337">
        <f t="shared" si="29"/>
        <v>-0.33653846153846151</v>
      </c>
    </row>
    <row r="93" spans="1:20" ht="15" thickBot="1">
      <c r="A93" s="310" t="s">
        <v>108</v>
      </c>
      <c r="B93" s="200" t="s">
        <v>109</v>
      </c>
      <c r="C93" s="201">
        <v>34</v>
      </c>
      <c r="D93" s="201">
        <v>32</v>
      </c>
      <c r="E93" s="201">
        <v>38</v>
      </c>
      <c r="F93" s="201">
        <v>104</v>
      </c>
      <c r="G93" s="201">
        <f t="shared" si="20"/>
        <v>10.4</v>
      </c>
      <c r="H93" s="201">
        <f t="shared" si="21"/>
        <v>34.666666666666664</v>
      </c>
      <c r="I93" s="335">
        <f t="shared" si="22"/>
        <v>69.333333333333329</v>
      </c>
      <c r="J93" s="202">
        <f t="shared" si="23"/>
        <v>114.4</v>
      </c>
      <c r="K93" s="306"/>
      <c r="L93" s="201">
        <v>18</v>
      </c>
      <c r="M93" s="207">
        <f t="shared" si="24"/>
        <v>38.133333333333333</v>
      </c>
      <c r="N93" s="207">
        <f t="shared" si="25"/>
        <v>-20.133333333333333</v>
      </c>
      <c r="O93" s="311">
        <f t="shared" si="26"/>
        <v>-0.48076923076923073</v>
      </c>
      <c r="Q93" s="201">
        <v>46</v>
      </c>
      <c r="R93" s="335">
        <f t="shared" si="27"/>
        <v>76.266666666666666</v>
      </c>
      <c r="S93" s="206">
        <f t="shared" si="28"/>
        <v>-30.266666666666666</v>
      </c>
      <c r="T93" s="337">
        <f t="shared" si="29"/>
        <v>-0.33653846153846151</v>
      </c>
    </row>
    <row r="94" spans="1:20" ht="15" thickBot="1">
      <c r="A94" s="310" t="s">
        <v>119</v>
      </c>
      <c r="B94" s="200" t="s">
        <v>122</v>
      </c>
      <c r="C94" s="201">
        <v>19</v>
      </c>
      <c r="D94" s="201">
        <v>20</v>
      </c>
      <c r="E94" s="201">
        <v>27</v>
      </c>
      <c r="F94" s="201">
        <v>66</v>
      </c>
      <c r="G94" s="201">
        <f t="shared" si="20"/>
        <v>6.6000000000000005</v>
      </c>
      <c r="H94" s="201">
        <f t="shared" si="21"/>
        <v>22</v>
      </c>
      <c r="I94" s="335">
        <f t="shared" si="22"/>
        <v>44</v>
      </c>
      <c r="J94" s="202">
        <f t="shared" si="23"/>
        <v>72.599999999999994</v>
      </c>
      <c r="K94" s="306"/>
      <c r="L94" s="201">
        <v>8</v>
      </c>
      <c r="M94" s="207">
        <f t="shared" si="24"/>
        <v>24.2</v>
      </c>
      <c r="N94" s="207">
        <f t="shared" si="25"/>
        <v>-16.2</v>
      </c>
      <c r="O94" s="311">
        <f t="shared" si="26"/>
        <v>-0.63636363636363635</v>
      </c>
      <c r="Q94" s="206">
        <v>29</v>
      </c>
      <c r="R94" s="335">
        <f t="shared" si="27"/>
        <v>48.4</v>
      </c>
      <c r="S94" s="206">
        <f t="shared" si="28"/>
        <v>-19.399999999999999</v>
      </c>
      <c r="T94" s="337">
        <f t="shared" si="29"/>
        <v>-0.34090909090909088</v>
      </c>
    </row>
    <row r="95" spans="1:20" ht="15" thickBot="1">
      <c r="A95" s="310" t="s">
        <v>28</v>
      </c>
      <c r="B95" s="200" t="s">
        <v>31</v>
      </c>
      <c r="C95" s="201">
        <v>1</v>
      </c>
      <c r="D95" s="201">
        <v>4</v>
      </c>
      <c r="E95" s="201">
        <v>2</v>
      </c>
      <c r="F95" s="201">
        <v>7</v>
      </c>
      <c r="G95" s="201">
        <f t="shared" si="20"/>
        <v>0.70000000000000007</v>
      </c>
      <c r="H95" s="201">
        <f t="shared" si="21"/>
        <v>2.3333333333333335</v>
      </c>
      <c r="I95" s="335">
        <f t="shared" si="22"/>
        <v>4.666666666666667</v>
      </c>
      <c r="J95" s="202">
        <f t="shared" si="23"/>
        <v>7.7</v>
      </c>
      <c r="K95" s="306"/>
      <c r="L95" s="201">
        <v>3</v>
      </c>
      <c r="M95" s="207">
        <f t="shared" si="24"/>
        <v>2.5666666666666669</v>
      </c>
      <c r="N95" s="207">
        <f t="shared" si="25"/>
        <v>0.43333333333333313</v>
      </c>
      <c r="O95" s="311">
        <f t="shared" si="26"/>
        <v>0.28571428571428564</v>
      </c>
      <c r="Q95" s="206">
        <v>3</v>
      </c>
      <c r="R95" s="335">
        <f t="shared" si="27"/>
        <v>5.1333333333333337</v>
      </c>
      <c r="S95" s="206">
        <f t="shared" si="28"/>
        <v>-2.1333333333333337</v>
      </c>
      <c r="T95" s="337">
        <f t="shared" si="29"/>
        <v>-0.35714285714285721</v>
      </c>
    </row>
    <row r="96" spans="1:20" ht="15" thickBot="1">
      <c r="A96" s="310" t="s">
        <v>56</v>
      </c>
      <c r="B96" s="200" t="s">
        <v>57</v>
      </c>
      <c r="C96" s="201">
        <v>11</v>
      </c>
      <c r="D96" s="201">
        <v>8</v>
      </c>
      <c r="E96" s="201">
        <v>12</v>
      </c>
      <c r="F96" s="201">
        <v>31</v>
      </c>
      <c r="G96" s="201">
        <f t="shared" si="20"/>
        <v>3.1</v>
      </c>
      <c r="H96" s="201">
        <f t="shared" si="21"/>
        <v>10.333333333333334</v>
      </c>
      <c r="I96" s="335">
        <f t="shared" si="22"/>
        <v>20.666666666666668</v>
      </c>
      <c r="J96" s="202">
        <f t="shared" si="23"/>
        <v>34.1</v>
      </c>
      <c r="K96" s="306"/>
      <c r="L96" s="201">
        <v>4</v>
      </c>
      <c r="M96" s="207">
        <f t="shared" si="24"/>
        <v>11.366666666666667</v>
      </c>
      <c r="N96" s="207">
        <f t="shared" si="25"/>
        <v>-7.3666666666666671</v>
      </c>
      <c r="O96" s="311">
        <f t="shared" si="26"/>
        <v>-0.61290322580645162</v>
      </c>
      <c r="Q96" s="206">
        <v>13</v>
      </c>
      <c r="R96" s="335">
        <f t="shared" si="27"/>
        <v>22.733333333333334</v>
      </c>
      <c r="S96" s="206">
        <f t="shared" si="28"/>
        <v>-9.7333333333333343</v>
      </c>
      <c r="T96" s="337">
        <f t="shared" si="29"/>
        <v>-0.37096774193548393</v>
      </c>
    </row>
    <row r="97" spans="1:20" ht="15" thickBot="1">
      <c r="A97" s="313" t="s">
        <v>125</v>
      </c>
      <c r="B97" s="194" t="s">
        <v>131</v>
      </c>
      <c r="C97" s="195">
        <v>37</v>
      </c>
      <c r="D97" s="195">
        <v>39</v>
      </c>
      <c r="E97" s="195">
        <v>45</v>
      </c>
      <c r="F97" s="195">
        <v>121</v>
      </c>
      <c r="G97" s="195">
        <f t="shared" si="20"/>
        <v>12.100000000000001</v>
      </c>
      <c r="H97" s="195">
        <f t="shared" si="21"/>
        <v>40.333333333333336</v>
      </c>
      <c r="I97" s="335">
        <f t="shared" si="22"/>
        <v>80.666666666666671</v>
      </c>
      <c r="J97" s="196">
        <f t="shared" si="23"/>
        <v>133.1</v>
      </c>
      <c r="K97" s="306"/>
      <c r="L97" s="195">
        <v>30</v>
      </c>
      <c r="M97" s="207">
        <f t="shared" si="24"/>
        <v>44.366666666666667</v>
      </c>
      <c r="N97" s="207">
        <f t="shared" si="25"/>
        <v>-14.366666666666667</v>
      </c>
      <c r="O97" s="311">
        <f t="shared" si="26"/>
        <v>-0.25619834710743805</v>
      </c>
      <c r="Q97" s="195">
        <v>50</v>
      </c>
      <c r="R97" s="335">
        <f t="shared" si="27"/>
        <v>88.733333333333334</v>
      </c>
      <c r="S97" s="206">
        <f t="shared" si="28"/>
        <v>-38.733333333333334</v>
      </c>
      <c r="T97" s="337">
        <f t="shared" si="29"/>
        <v>-0.38016528925619836</v>
      </c>
    </row>
    <row r="98" spans="1:20" ht="15" thickBot="1">
      <c r="A98" s="310" t="s">
        <v>19</v>
      </c>
      <c r="B98" s="200" t="s">
        <v>25</v>
      </c>
      <c r="C98" s="201">
        <v>7</v>
      </c>
      <c r="D98" s="201">
        <v>9</v>
      </c>
      <c r="E98" s="201">
        <v>16</v>
      </c>
      <c r="F98" s="201">
        <v>32</v>
      </c>
      <c r="G98" s="201">
        <f t="shared" si="20"/>
        <v>3.2</v>
      </c>
      <c r="H98" s="201">
        <f t="shared" si="21"/>
        <v>10.666666666666666</v>
      </c>
      <c r="I98" s="335">
        <f t="shared" si="22"/>
        <v>21.333333333333332</v>
      </c>
      <c r="J98" s="202">
        <f t="shared" si="23"/>
        <v>35.200000000000003</v>
      </c>
      <c r="K98" s="306"/>
      <c r="L98" s="201">
        <v>4</v>
      </c>
      <c r="M98" s="207">
        <f t="shared" si="24"/>
        <v>11.733333333333334</v>
      </c>
      <c r="N98" s="207">
        <f t="shared" si="25"/>
        <v>-7.7333333333333343</v>
      </c>
      <c r="O98" s="311">
        <f t="shared" si="26"/>
        <v>-0.625</v>
      </c>
      <c r="Q98" s="206">
        <v>13</v>
      </c>
      <c r="R98" s="335">
        <f t="shared" si="27"/>
        <v>23.466666666666669</v>
      </c>
      <c r="S98" s="206">
        <f t="shared" si="28"/>
        <v>-10.466666666666669</v>
      </c>
      <c r="T98" s="337">
        <f t="shared" si="29"/>
        <v>-0.39062499999999994</v>
      </c>
    </row>
    <row r="99" spans="1:20" ht="15" thickBot="1">
      <c r="A99" s="312" t="s">
        <v>60</v>
      </c>
      <c r="B99" s="211" t="s">
        <v>198</v>
      </c>
      <c r="C99" s="206">
        <v>38</v>
      </c>
      <c r="D99" s="206">
        <v>16</v>
      </c>
      <c r="E99" s="206">
        <v>23</v>
      </c>
      <c r="F99" s="206">
        <v>77</v>
      </c>
      <c r="G99" s="206">
        <f t="shared" si="20"/>
        <v>7.7</v>
      </c>
      <c r="H99" s="206">
        <f t="shared" si="21"/>
        <v>25.666666666666668</v>
      </c>
      <c r="I99" s="335">
        <f t="shared" si="22"/>
        <v>51.333333333333336</v>
      </c>
      <c r="J99" s="207">
        <f t="shared" si="23"/>
        <v>84.7</v>
      </c>
      <c r="K99" s="306"/>
      <c r="L99" s="206">
        <v>18</v>
      </c>
      <c r="M99" s="207">
        <f t="shared" si="24"/>
        <v>28.233333333333334</v>
      </c>
      <c r="N99" s="207">
        <f t="shared" si="25"/>
        <v>-10.233333333333334</v>
      </c>
      <c r="O99" s="311">
        <f t="shared" si="26"/>
        <v>-0.29870129870129875</v>
      </c>
      <c r="Q99" s="201">
        <v>31</v>
      </c>
      <c r="R99" s="335">
        <f t="shared" si="27"/>
        <v>56.466666666666669</v>
      </c>
      <c r="S99" s="206">
        <f t="shared" si="28"/>
        <v>-25.466666666666669</v>
      </c>
      <c r="T99" s="337">
        <f t="shared" si="29"/>
        <v>-0.39610389610389612</v>
      </c>
    </row>
    <row r="100" spans="1:20" ht="15" thickBot="1">
      <c r="A100" s="310" t="s">
        <v>19</v>
      </c>
      <c r="B100" s="200" t="s">
        <v>22</v>
      </c>
      <c r="C100" s="201">
        <v>12</v>
      </c>
      <c r="D100" s="201">
        <v>13</v>
      </c>
      <c r="E100" s="201">
        <v>13</v>
      </c>
      <c r="F100" s="201">
        <v>38</v>
      </c>
      <c r="G100" s="201">
        <f t="shared" ref="G100:G131" si="30">SUM(F100*0.1)</f>
        <v>3.8000000000000003</v>
      </c>
      <c r="H100" s="201">
        <f t="shared" ref="H100:H117" si="31">SUM(C100+D100+E100)/3</f>
        <v>12.666666666666666</v>
      </c>
      <c r="I100" s="335">
        <f t="shared" ref="I100:I131" si="32">SUM(H100*2)</f>
        <v>25.333333333333332</v>
      </c>
      <c r="J100" s="202">
        <f t="shared" ref="J100:J117" si="33">SUM(F100+G100)</f>
        <v>41.8</v>
      </c>
      <c r="K100" s="306"/>
      <c r="L100" s="201">
        <v>14</v>
      </c>
      <c r="M100" s="207">
        <f t="shared" ref="M100:M117" si="34">J100/3</f>
        <v>13.933333333333332</v>
      </c>
      <c r="N100" s="207">
        <f t="shared" ref="N100:N131" si="35">SUM(L100-M100)</f>
        <v>6.6666666666668206E-2</v>
      </c>
      <c r="O100" s="311">
        <f t="shared" ref="O100:O117" si="36">SUM(L100-H100)/H100</f>
        <v>0.10526315789473689</v>
      </c>
      <c r="Q100" s="201">
        <v>15</v>
      </c>
      <c r="R100" s="335">
        <f t="shared" ref="R100:R117" si="37">M100*2</f>
        <v>27.866666666666664</v>
      </c>
      <c r="S100" s="206">
        <f t="shared" ref="S100:S131" si="38">SUM(Q100-R100)</f>
        <v>-12.866666666666664</v>
      </c>
      <c r="T100" s="337">
        <f t="shared" ref="T100:T117" si="39">SUM(Q100-I100)/I100</f>
        <v>-0.40789473684210525</v>
      </c>
    </row>
    <row r="101" spans="1:20" ht="15" thickBot="1">
      <c r="A101" s="310" t="s">
        <v>19</v>
      </c>
      <c r="B101" s="200" t="s">
        <v>27</v>
      </c>
      <c r="C101" s="201">
        <v>18</v>
      </c>
      <c r="D101" s="201">
        <v>13</v>
      </c>
      <c r="E101" s="201">
        <v>18</v>
      </c>
      <c r="F101" s="201">
        <v>49</v>
      </c>
      <c r="G101" s="201">
        <f t="shared" si="30"/>
        <v>4.9000000000000004</v>
      </c>
      <c r="H101" s="201">
        <f t="shared" si="31"/>
        <v>16.333333333333332</v>
      </c>
      <c r="I101" s="335">
        <f t="shared" si="32"/>
        <v>32.666666666666664</v>
      </c>
      <c r="J101" s="202">
        <f t="shared" si="33"/>
        <v>53.9</v>
      </c>
      <c r="K101" s="306"/>
      <c r="L101" s="201">
        <v>13</v>
      </c>
      <c r="M101" s="207">
        <f t="shared" si="34"/>
        <v>17.966666666666665</v>
      </c>
      <c r="N101" s="207">
        <f t="shared" si="35"/>
        <v>-4.966666666666665</v>
      </c>
      <c r="O101" s="311">
        <f t="shared" si="36"/>
        <v>-0.20408163265306117</v>
      </c>
      <c r="Q101" s="201">
        <v>19</v>
      </c>
      <c r="R101" s="335">
        <f t="shared" si="37"/>
        <v>35.93333333333333</v>
      </c>
      <c r="S101" s="206">
        <f t="shared" si="38"/>
        <v>-16.93333333333333</v>
      </c>
      <c r="T101" s="337">
        <f t="shared" si="39"/>
        <v>-0.41836734693877548</v>
      </c>
    </row>
    <row r="102" spans="1:20" ht="15" thickBot="1">
      <c r="A102" s="313" t="s">
        <v>113</v>
      </c>
      <c r="B102" s="194" t="s">
        <v>118</v>
      </c>
      <c r="C102" s="195">
        <v>16</v>
      </c>
      <c r="D102" s="195">
        <v>13</v>
      </c>
      <c r="E102" s="195">
        <v>9</v>
      </c>
      <c r="F102" s="195">
        <v>38</v>
      </c>
      <c r="G102" s="195">
        <f t="shared" si="30"/>
        <v>3.8000000000000003</v>
      </c>
      <c r="H102" s="195">
        <f t="shared" si="31"/>
        <v>12.666666666666666</v>
      </c>
      <c r="I102" s="335">
        <f t="shared" si="32"/>
        <v>25.333333333333332</v>
      </c>
      <c r="J102" s="196">
        <f t="shared" si="33"/>
        <v>41.8</v>
      </c>
      <c r="K102" s="306"/>
      <c r="L102" s="195">
        <v>3</v>
      </c>
      <c r="M102" s="207">
        <f t="shared" si="34"/>
        <v>13.933333333333332</v>
      </c>
      <c r="N102" s="207">
        <f t="shared" si="35"/>
        <v>-10.933333333333332</v>
      </c>
      <c r="O102" s="311">
        <f t="shared" si="36"/>
        <v>-0.76315789473684215</v>
      </c>
      <c r="Q102" s="206">
        <v>14</v>
      </c>
      <c r="R102" s="335">
        <f t="shared" si="37"/>
        <v>27.866666666666664</v>
      </c>
      <c r="S102" s="206">
        <f t="shared" si="38"/>
        <v>-13.866666666666664</v>
      </c>
      <c r="T102" s="337">
        <f t="shared" si="39"/>
        <v>-0.44736842105263153</v>
      </c>
    </row>
    <row r="103" spans="1:20" ht="15" thickBot="1">
      <c r="A103" s="314" t="s">
        <v>205</v>
      </c>
      <c r="B103" s="208" t="s">
        <v>204</v>
      </c>
      <c r="C103" s="201">
        <v>19</v>
      </c>
      <c r="D103" s="201">
        <v>6</v>
      </c>
      <c r="E103" s="201">
        <v>16</v>
      </c>
      <c r="F103" s="201">
        <v>41</v>
      </c>
      <c r="G103" s="201">
        <f t="shared" si="30"/>
        <v>4.1000000000000005</v>
      </c>
      <c r="H103" s="201">
        <f t="shared" si="31"/>
        <v>13.666666666666666</v>
      </c>
      <c r="I103" s="335">
        <f t="shared" si="32"/>
        <v>27.333333333333332</v>
      </c>
      <c r="J103" s="202">
        <f t="shared" si="33"/>
        <v>45.1</v>
      </c>
      <c r="K103" s="306"/>
      <c r="L103" s="201">
        <v>10</v>
      </c>
      <c r="M103" s="207">
        <f t="shared" si="34"/>
        <v>15.033333333333333</v>
      </c>
      <c r="N103" s="207">
        <f t="shared" si="35"/>
        <v>-5.0333333333333332</v>
      </c>
      <c r="O103" s="311">
        <f t="shared" si="36"/>
        <v>-0.26829268292682923</v>
      </c>
      <c r="Q103" s="206">
        <v>15</v>
      </c>
      <c r="R103" s="335">
        <f t="shared" si="37"/>
        <v>30.066666666666666</v>
      </c>
      <c r="S103" s="206">
        <f t="shared" si="38"/>
        <v>-15.066666666666666</v>
      </c>
      <c r="T103" s="337">
        <f t="shared" si="39"/>
        <v>-0.45121951219512191</v>
      </c>
    </row>
    <row r="104" spans="1:20" ht="15" thickBot="1">
      <c r="A104" s="310" t="s">
        <v>19</v>
      </c>
      <c r="B104" s="200" t="s">
        <v>26</v>
      </c>
      <c r="C104" s="201">
        <v>21</v>
      </c>
      <c r="D104" s="201">
        <v>16</v>
      </c>
      <c r="E104" s="201">
        <v>15</v>
      </c>
      <c r="F104" s="201">
        <v>52</v>
      </c>
      <c r="G104" s="201">
        <f t="shared" si="30"/>
        <v>5.2</v>
      </c>
      <c r="H104" s="201">
        <f t="shared" si="31"/>
        <v>17.333333333333332</v>
      </c>
      <c r="I104" s="335">
        <f t="shared" si="32"/>
        <v>34.666666666666664</v>
      </c>
      <c r="J104" s="202">
        <f t="shared" si="33"/>
        <v>57.2</v>
      </c>
      <c r="K104" s="306"/>
      <c r="L104" s="201">
        <v>16</v>
      </c>
      <c r="M104" s="207">
        <f t="shared" si="34"/>
        <v>19.066666666666666</v>
      </c>
      <c r="N104" s="207">
        <f t="shared" si="35"/>
        <v>-3.0666666666666664</v>
      </c>
      <c r="O104" s="311">
        <f t="shared" si="36"/>
        <v>-7.6923076923076858E-2</v>
      </c>
      <c r="Q104" s="206">
        <v>19</v>
      </c>
      <c r="R104" s="335">
        <f t="shared" si="37"/>
        <v>38.133333333333333</v>
      </c>
      <c r="S104" s="206">
        <f t="shared" si="38"/>
        <v>-19.133333333333333</v>
      </c>
      <c r="T104" s="337">
        <f t="shared" si="39"/>
        <v>-0.45192307692307687</v>
      </c>
    </row>
    <row r="105" spans="1:20" ht="15" thickBot="1">
      <c r="A105" s="312" t="s">
        <v>136</v>
      </c>
      <c r="B105" s="205" t="s">
        <v>140</v>
      </c>
      <c r="C105" s="206">
        <v>8</v>
      </c>
      <c r="D105" s="206">
        <v>14</v>
      </c>
      <c r="E105" s="206">
        <v>6</v>
      </c>
      <c r="F105" s="206">
        <v>28</v>
      </c>
      <c r="G105" s="206">
        <f t="shared" si="30"/>
        <v>2.8000000000000003</v>
      </c>
      <c r="H105" s="206">
        <f t="shared" si="31"/>
        <v>9.3333333333333339</v>
      </c>
      <c r="I105" s="335">
        <f t="shared" si="32"/>
        <v>18.666666666666668</v>
      </c>
      <c r="J105" s="207">
        <f t="shared" si="33"/>
        <v>30.8</v>
      </c>
      <c r="K105" s="306"/>
      <c r="L105" s="206">
        <v>8</v>
      </c>
      <c r="M105" s="207">
        <f t="shared" si="34"/>
        <v>10.266666666666667</v>
      </c>
      <c r="N105" s="207">
        <f t="shared" si="35"/>
        <v>-2.2666666666666675</v>
      </c>
      <c r="O105" s="311">
        <f t="shared" si="36"/>
        <v>-0.1428571428571429</v>
      </c>
      <c r="Q105" s="195">
        <v>10</v>
      </c>
      <c r="R105" s="335">
        <f t="shared" si="37"/>
        <v>20.533333333333335</v>
      </c>
      <c r="S105" s="206">
        <f t="shared" si="38"/>
        <v>-10.533333333333335</v>
      </c>
      <c r="T105" s="337">
        <f t="shared" si="39"/>
        <v>-0.4642857142857143</v>
      </c>
    </row>
    <row r="106" spans="1:20" ht="15" thickBot="1">
      <c r="A106" s="312" t="s">
        <v>70</v>
      </c>
      <c r="B106" s="205" t="s">
        <v>72</v>
      </c>
      <c r="C106" s="206">
        <v>23</v>
      </c>
      <c r="D106" s="206">
        <v>15</v>
      </c>
      <c r="E106" s="206">
        <v>16</v>
      </c>
      <c r="F106" s="206">
        <v>54</v>
      </c>
      <c r="G106" s="206">
        <f t="shared" si="30"/>
        <v>5.4</v>
      </c>
      <c r="H106" s="206">
        <f t="shared" si="31"/>
        <v>18</v>
      </c>
      <c r="I106" s="335">
        <f t="shared" si="32"/>
        <v>36</v>
      </c>
      <c r="J106" s="207">
        <f t="shared" si="33"/>
        <v>59.4</v>
      </c>
      <c r="K106" s="306"/>
      <c r="L106" s="206">
        <v>19</v>
      </c>
      <c r="M106" s="207">
        <f t="shared" si="34"/>
        <v>19.8</v>
      </c>
      <c r="N106" s="207">
        <f t="shared" si="35"/>
        <v>-0.80000000000000071</v>
      </c>
      <c r="O106" s="311">
        <f t="shared" si="36"/>
        <v>5.5555555555555552E-2</v>
      </c>
      <c r="Q106" s="206">
        <v>19</v>
      </c>
      <c r="R106" s="335">
        <f t="shared" si="37"/>
        <v>39.6</v>
      </c>
      <c r="S106" s="206">
        <f t="shared" si="38"/>
        <v>-20.6</v>
      </c>
      <c r="T106" s="337">
        <f t="shared" si="39"/>
        <v>-0.47222222222222221</v>
      </c>
    </row>
    <row r="107" spans="1:20" ht="15" thickBot="1">
      <c r="A107" s="312" t="s">
        <v>9</v>
      </c>
      <c r="B107" s="205" t="s">
        <v>11</v>
      </c>
      <c r="C107" s="206">
        <v>9</v>
      </c>
      <c r="D107" s="206">
        <v>22</v>
      </c>
      <c r="E107" s="206">
        <v>24</v>
      </c>
      <c r="F107" s="206">
        <v>55</v>
      </c>
      <c r="G107" s="206">
        <f t="shared" si="30"/>
        <v>5.5</v>
      </c>
      <c r="H107" s="206">
        <f t="shared" si="31"/>
        <v>18.333333333333332</v>
      </c>
      <c r="I107" s="335">
        <f t="shared" si="32"/>
        <v>36.666666666666664</v>
      </c>
      <c r="J107" s="207">
        <f t="shared" si="33"/>
        <v>60.5</v>
      </c>
      <c r="K107" s="306"/>
      <c r="L107" s="206">
        <v>32</v>
      </c>
      <c r="M107" s="207">
        <f t="shared" si="34"/>
        <v>20.166666666666668</v>
      </c>
      <c r="N107" s="207">
        <f t="shared" si="35"/>
        <v>11.833333333333332</v>
      </c>
      <c r="O107" s="311">
        <f t="shared" si="36"/>
        <v>0.74545454545454559</v>
      </c>
      <c r="Q107" s="201">
        <v>19</v>
      </c>
      <c r="R107" s="335">
        <f t="shared" si="37"/>
        <v>40.333333333333336</v>
      </c>
      <c r="S107" s="206">
        <f t="shared" si="38"/>
        <v>-21.333333333333336</v>
      </c>
      <c r="T107" s="337">
        <f t="shared" si="39"/>
        <v>-0.48181818181818181</v>
      </c>
    </row>
    <row r="108" spans="1:20" ht="15" thickBot="1">
      <c r="A108" s="313" t="s">
        <v>84</v>
      </c>
      <c r="B108" s="194" t="s">
        <v>87</v>
      </c>
      <c r="C108" s="195">
        <v>8</v>
      </c>
      <c r="D108" s="195">
        <v>7</v>
      </c>
      <c r="E108" s="195">
        <v>6</v>
      </c>
      <c r="F108" s="195">
        <v>21</v>
      </c>
      <c r="G108" s="195">
        <f t="shared" si="30"/>
        <v>2.1</v>
      </c>
      <c r="H108" s="195">
        <f t="shared" si="31"/>
        <v>7</v>
      </c>
      <c r="I108" s="335">
        <f t="shared" si="32"/>
        <v>14</v>
      </c>
      <c r="J108" s="196">
        <f t="shared" si="33"/>
        <v>23.1</v>
      </c>
      <c r="K108" s="306"/>
      <c r="L108" s="195">
        <v>2</v>
      </c>
      <c r="M108" s="207">
        <f t="shared" si="34"/>
        <v>7.7</v>
      </c>
      <c r="N108" s="207">
        <f t="shared" si="35"/>
        <v>-5.7</v>
      </c>
      <c r="O108" s="311">
        <f t="shared" si="36"/>
        <v>-0.7142857142857143</v>
      </c>
      <c r="Q108" s="201">
        <v>7</v>
      </c>
      <c r="R108" s="335">
        <f t="shared" si="37"/>
        <v>15.4</v>
      </c>
      <c r="S108" s="206">
        <f t="shared" si="38"/>
        <v>-8.4</v>
      </c>
      <c r="T108" s="337">
        <f t="shared" si="39"/>
        <v>-0.5</v>
      </c>
    </row>
    <row r="109" spans="1:20" ht="15" thickBot="1">
      <c r="A109" s="312" t="s">
        <v>70</v>
      </c>
      <c r="B109" s="205" t="s">
        <v>71</v>
      </c>
      <c r="C109" s="206">
        <v>3</v>
      </c>
      <c r="D109" s="206">
        <v>9</v>
      </c>
      <c r="E109" s="206">
        <v>15</v>
      </c>
      <c r="F109" s="206">
        <v>27</v>
      </c>
      <c r="G109" s="206">
        <f t="shared" si="30"/>
        <v>2.7</v>
      </c>
      <c r="H109" s="206">
        <f t="shared" si="31"/>
        <v>9</v>
      </c>
      <c r="I109" s="335">
        <f t="shared" si="32"/>
        <v>18</v>
      </c>
      <c r="J109" s="207">
        <f t="shared" si="33"/>
        <v>29.7</v>
      </c>
      <c r="K109" s="306"/>
      <c r="L109" s="206">
        <v>30</v>
      </c>
      <c r="M109" s="207">
        <f t="shared" si="34"/>
        <v>9.9</v>
      </c>
      <c r="N109" s="207">
        <f t="shared" si="35"/>
        <v>20.100000000000001</v>
      </c>
      <c r="O109" s="311">
        <f t="shared" si="36"/>
        <v>2.3333333333333335</v>
      </c>
      <c r="Q109" s="201">
        <v>9</v>
      </c>
      <c r="R109" s="335">
        <f t="shared" si="37"/>
        <v>19.8</v>
      </c>
      <c r="S109" s="206">
        <f t="shared" si="38"/>
        <v>-10.8</v>
      </c>
      <c r="T109" s="337">
        <f t="shared" si="39"/>
        <v>-0.5</v>
      </c>
    </row>
    <row r="110" spans="1:20" ht="15" thickBot="1">
      <c r="A110" s="310" t="s">
        <v>19</v>
      </c>
      <c r="B110" s="200" t="s">
        <v>24</v>
      </c>
      <c r="C110" s="201">
        <v>11</v>
      </c>
      <c r="D110" s="201">
        <v>6</v>
      </c>
      <c r="E110" s="201">
        <v>11</v>
      </c>
      <c r="F110" s="201">
        <v>28</v>
      </c>
      <c r="G110" s="201">
        <f t="shared" si="30"/>
        <v>2.8000000000000003</v>
      </c>
      <c r="H110" s="201">
        <f t="shared" si="31"/>
        <v>9.3333333333333339</v>
      </c>
      <c r="I110" s="335">
        <f t="shared" si="32"/>
        <v>18.666666666666668</v>
      </c>
      <c r="J110" s="202">
        <f t="shared" si="33"/>
        <v>30.8</v>
      </c>
      <c r="K110" s="306"/>
      <c r="L110" s="201">
        <v>11</v>
      </c>
      <c r="M110" s="207">
        <f t="shared" si="34"/>
        <v>10.266666666666667</v>
      </c>
      <c r="N110" s="207">
        <f t="shared" si="35"/>
        <v>0.7333333333333325</v>
      </c>
      <c r="O110" s="311">
        <f t="shared" si="36"/>
        <v>0.17857142857142849</v>
      </c>
      <c r="Q110" s="206">
        <v>9</v>
      </c>
      <c r="R110" s="335">
        <f t="shared" si="37"/>
        <v>20.533333333333335</v>
      </c>
      <c r="S110" s="206">
        <f t="shared" si="38"/>
        <v>-11.533333333333335</v>
      </c>
      <c r="T110" s="337">
        <f t="shared" si="39"/>
        <v>-0.5178571428571429</v>
      </c>
    </row>
    <row r="111" spans="1:20" ht="15" thickBot="1">
      <c r="A111" s="310" t="s">
        <v>19</v>
      </c>
      <c r="B111" s="200" t="s">
        <v>21</v>
      </c>
      <c r="C111" s="201">
        <v>14</v>
      </c>
      <c r="D111" s="201">
        <v>11</v>
      </c>
      <c r="E111" s="201">
        <v>8</v>
      </c>
      <c r="F111" s="201">
        <v>33</v>
      </c>
      <c r="G111" s="201">
        <f t="shared" si="30"/>
        <v>3.3000000000000003</v>
      </c>
      <c r="H111" s="201">
        <f t="shared" si="31"/>
        <v>11</v>
      </c>
      <c r="I111" s="335">
        <f t="shared" si="32"/>
        <v>22</v>
      </c>
      <c r="J111" s="202">
        <f t="shared" si="33"/>
        <v>36.299999999999997</v>
      </c>
      <c r="K111" s="306"/>
      <c r="L111" s="201">
        <v>14</v>
      </c>
      <c r="M111" s="207">
        <f t="shared" si="34"/>
        <v>12.1</v>
      </c>
      <c r="N111" s="207">
        <f t="shared" si="35"/>
        <v>1.9000000000000004</v>
      </c>
      <c r="O111" s="311">
        <f t="shared" si="36"/>
        <v>0.27272727272727271</v>
      </c>
      <c r="Q111" s="206">
        <v>10</v>
      </c>
      <c r="R111" s="335">
        <f t="shared" si="37"/>
        <v>24.2</v>
      </c>
      <c r="S111" s="206">
        <f t="shared" si="38"/>
        <v>-14.2</v>
      </c>
      <c r="T111" s="337">
        <f t="shared" si="39"/>
        <v>-0.54545454545454541</v>
      </c>
    </row>
    <row r="112" spans="1:20" ht="15" thickBot="1">
      <c r="A112" s="310" t="s">
        <v>19</v>
      </c>
      <c r="B112" s="200" t="s">
        <v>23</v>
      </c>
      <c r="C112" s="201">
        <v>14</v>
      </c>
      <c r="D112" s="201">
        <v>9</v>
      </c>
      <c r="E112" s="201">
        <v>10</v>
      </c>
      <c r="F112" s="201">
        <v>33</v>
      </c>
      <c r="G112" s="201">
        <f t="shared" si="30"/>
        <v>3.3000000000000003</v>
      </c>
      <c r="H112" s="201">
        <f t="shared" si="31"/>
        <v>11</v>
      </c>
      <c r="I112" s="335">
        <f t="shared" si="32"/>
        <v>22</v>
      </c>
      <c r="J112" s="202">
        <f t="shared" si="33"/>
        <v>36.299999999999997</v>
      </c>
      <c r="K112" s="306"/>
      <c r="L112" s="201">
        <v>11</v>
      </c>
      <c r="M112" s="207">
        <f t="shared" si="34"/>
        <v>12.1</v>
      </c>
      <c r="N112" s="207">
        <f t="shared" si="35"/>
        <v>-1.0999999999999996</v>
      </c>
      <c r="O112" s="311">
        <f t="shared" si="36"/>
        <v>0</v>
      </c>
      <c r="Q112" s="195">
        <v>10</v>
      </c>
      <c r="R112" s="335">
        <f t="shared" si="37"/>
        <v>24.2</v>
      </c>
      <c r="S112" s="206">
        <f t="shared" si="38"/>
        <v>-14.2</v>
      </c>
      <c r="T112" s="337">
        <f t="shared" si="39"/>
        <v>-0.54545454545454541</v>
      </c>
    </row>
    <row r="113" spans="1:20" ht="15" thickBot="1">
      <c r="A113" s="312" t="s">
        <v>9</v>
      </c>
      <c r="B113" s="208" t="s">
        <v>214</v>
      </c>
      <c r="C113" s="206">
        <v>17</v>
      </c>
      <c r="D113" s="206">
        <v>12</v>
      </c>
      <c r="E113" s="206">
        <v>19</v>
      </c>
      <c r="F113" s="206">
        <v>48</v>
      </c>
      <c r="G113" s="206">
        <f t="shared" si="30"/>
        <v>4.8000000000000007</v>
      </c>
      <c r="H113" s="206">
        <f t="shared" si="31"/>
        <v>16</v>
      </c>
      <c r="I113" s="335">
        <f t="shared" si="32"/>
        <v>32</v>
      </c>
      <c r="J113" s="207">
        <f t="shared" si="33"/>
        <v>52.8</v>
      </c>
      <c r="K113" s="306"/>
      <c r="L113" s="206">
        <v>3</v>
      </c>
      <c r="M113" s="207">
        <f t="shared" si="34"/>
        <v>17.599999999999998</v>
      </c>
      <c r="N113" s="207">
        <f t="shared" si="35"/>
        <v>-14.599999999999998</v>
      </c>
      <c r="O113" s="311">
        <f t="shared" si="36"/>
        <v>-0.8125</v>
      </c>
      <c r="Q113" s="201">
        <v>13</v>
      </c>
      <c r="R113" s="335">
        <f t="shared" si="37"/>
        <v>35.199999999999996</v>
      </c>
      <c r="S113" s="206">
        <f t="shared" si="38"/>
        <v>-22.199999999999996</v>
      </c>
      <c r="T113" s="337">
        <f t="shared" si="39"/>
        <v>-0.59375</v>
      </c>
    </row>
    <row r="114" spans="1:20" ht="15" thickBot="1">
      <c r="A114" s="313" t="s">
        <v>113</v>
      </c>
      <c r="B114" s="194" t="s">
        <v>115</v>
      </c>
      <c r="C114" s="195">
        <v>4</v>
      </c>
      <c r="D114" s="195">
        <v>5</v>
      </c>
      <c r="E114" s="195">
        <v>10</v>
      </c>
      <c r="F114" s="195">
        <v>19</v>
      </c>
      <c r="G114" s="195">
        <f t="shared" si="30"/>
        <v>1.9000000000000001</v>
      </c>
      <c r="H114" s="195">
        <f t="shared" si="31"/>
        <v>6.333333333333333</v>
      </c>
      <c r="I114" s="335">
        <f t="shared" si="32"/>
        <v>12.666666666666666</v>
      </c>
      <c r="J114" s="196">
        <f t="shared" si="33"/>
        <v>20.9</v>
      </c>
      <c r="K114" s="306"/>
      <c r="L114" s="195">
        <v>7</v>
      </c>
      <c r="M114" s="207">
        <f t="shared" si="34"/>
        <v>6.9666666666666659</v>
      </c>
      <c r="N114" s="207">
        <f t="shared" si="35"/>
        <v>3.3333333333334103E-2</v>
      </c>
      <c r="O114" s="311">
        <f t="shared" si="36"/>
        <v>0.10526315789473689</v>
      </c>
      <c r="Q114" s="201">
        <v>5</v>
      </c>
      <c r="R114" s="335">
        <f t="shared" si="37"/>
        <v>13.933333333333332</v>
      </c>
      <c r="S114" s="206">
        <f t="shared" si="38"/>
        <v>-8.9333333333333318</v>
      </c>
      <c r="T114" s="337">
        <f t="shared" si="39"/>
        <v>-0.60526315789473684</v>
      </c>
    </row>
    <row r="115" spans="1:20" ht="15" thickBot="1">
      <c r="A115" s="313" t="s">
        <v>125</v>
      </c>
      <c r="B115" s="194" t="s">
        <v>130</v>
      </c>
      <c r="C115" s="195">
        <v>5</v>
      </c>
      <c r="D115" s="195">
        <v>6</v>
      </c>
      <c r="E115" s="195">
        <v>5</v>
      </c>
      <c r="F115" s="195">
        <v>16</v>
      </c>
      <c r="G115" s="195">
        <f t="shared" si="30"/>
        <v>1.6</v>
      </c>
      <c r="H115" s="195">
        <f t="shared" si="31"/>
        <v>5.333333333333333</v>
      </c>
      <c r="I115" s="335">
        <f t="shared" si="32"/>
        <v>10.666666666666666</v>
      </c>
      <c r="J115" s="196">
        <f t="shared" si="33"/>
        <v>17.600000000000001</v>
      </c>
      <c r="K115" s="306"/>
      <c r="L115" s="195">
        <v>16</v>
      </c>
      <c r="M115" s="207">
        <f t="shared" si="34"/>
        <v>5.8666666666666671</v>
      </c>
      <c r="N115" s="207">
        <f t="shared" si="35"/>
        <v>10.133333333333333</v>
      </c>
      <c r="O115" s="311">
        <f t="shared" si="36"/>
        <v>2.0000000000000004</v>
      </c>
      <c r="Q115" s="201">
        <v>3</v>
      </c>
      <c r="R115" s="335">
        <f t="shared" si="37"/>
        <v>11.733333333333334</v>
      </c>
      <c r="S115" s="206">
        <f t="shared" si="38"/>
        <v>-8.7333333333333343</v>
      </c>
      <c r="T115" s="337">
        <f t="shared" si="39"/>
        <v>-0.71875</v>
      </c>
    </row>
    <row r="116" spans="1:20" ht="15" thickBot="1">
      <c r="A116" s="312" t="s">
        <v>49</v>
      </c>
      <c r="B116" s="205" t="s">
        <v>50</v>
      </c>
      <c r="C116" s="206">
        <v>7</v>
      </c>
      <c r="D116" s="206">
        <v>9</v>
      </c>
      <c r="E116" s="206">
        <v>13</v>
      </c>
      <c r="F116" s="206">
        <v>29</v>
      </c>
      <c r="G116" s="206">
        <f t="shared" si="30"/>
        <v>2.9000000000000004</v>
      </c>
      <c r="H116" s="206">
        <f t="shared" si="31"/>
        <v>9.6666666666666661</v>
      </c>
      <c r="I116" s="335">
        <f t="shared" si="32"/>
        <v>19.333333333333332</v>
      </c>
      <c r="J116" s="207">
        <f t="shared" si="33"/>
        <v>31.9</v>
      </c>
      <c r="K116" s="306"/>
      <c r="L116" s="206">
        <v>3</v>
      </c>
      <c r="M116" s="207">
        <f t="shared" si="34"/>
        <v>10.633333333333333</v>
      </c>
      <c r="N116" s="207">
        <f t="shared" si="35"/>
        <v>-7.6333333333333329</v>
      </c>
      <c r="O116" s="311">
        <f t="shared" si="36"/>
        <v>-0.68965517241379304</v>
      </c>
      <c r="Q116" s="195">
        <v>5</v>
      </c>
      <c r="R116" s="335">
        <f t="shared" si="37"/>
        <v>21.266666666666666</v>
      </c>
      <c r="S116" s="206">
        <f t="shared" si="38"/>
        <v>-16.266666666666666</v>
      </c>
      <c r="T116" s="337">
        <f t="shared" si="39"/>
        <v>-0.74137931034482762</v>
      </c>
    </row>
    <row r="117" spans="1:20" ht="15" thickBot="1">
      <c r="A117" s="338" t="s">
        <v>19</v>
      </c>
      <c r="B117" s="339" t="s">
        <v>20</v>
      </c>
      <c r="C117" s="340">
        <v>12</v>
      </c>
      <c r="D117" s="340">
        <v>12</v>
      </c>
      <c r="E117" s="340">
        <v>12</v>
      </c>
      <c r="F117" s="340">
        <v>36</v>
      </c>
      <c r="G117" s="340">
        <f t="shared" si="30"/>
        <v>3.6</v>
      </c>
      <c r="H117" s="340">
        <f t="shared" si="31"/>
        <v>12</v>
      </c>
      <c r="I117" s="335">
        <f t="shared" si="32"/>
        <v>24</v>
      </c>
      <c r="J117" s="341">
        <f t="shared" si="33"/>
        <v>39.6</v>
      </c>
      <c r="K117" s="315"/>
      <c r="L117" s="340">
        <v>16</v>
      </c>
      <c r="M117" s="316">
        <f t="shared" si="34"/>
        <v>13.200000000000001</v>
      </c>
      <c r="N117" s="316">
        <f t="shared" si="35"/>
        <v>2.7999999999999989</v>
      </c>
      <c r="O117" s="317">
        <f t="shared" si="36"/>
        <v>0.33333333333333331</v>
      </c>
      <c r="Q117" s="340">
        <v>5</v>
      </c>
      <c r="R117" s="335">
        <f t="shared" si="37"/>
        <v>26.400000000000002</v>
      </c>
      <c r="S117" s="336">
        <f t="shared" si="38"/>
        <v>-21.400000000000002</v>
      </c>
      <c r="T117" s="337">
        <f t="shared" si="39"/>
        <v>-0.79166666666666663</v>
      </c>
    </row>
    <row r="118" spans="1:20">
      <c r="L118" s="153"/>
      <c r="Q118" s="153"/>
    </row>
  </sheetData>
  <autoFilter ref="A3:T3" xr:uid="{4E2DDBFB-E4B5-4B40-AB8A-82C0CAED22A0}">
    <sortState xmlns:xlrd2="http://schemas.microsoft.com/office/spreadsheetml/2017/richdata2" ref="A4:T117">
      <sortCondition descending="1" ref="T3"/>
    </sortState>
  </autoFilter>
  <sortState xmlns:xlrd2="http://schemas.microsoft.com/office/spreadsheetml/2017/richdata2" ref="A4:J117">
    <sortCondition ref="A4:A117"/>
    <sortCondition ref="B4:B117"/>
  </sortState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Admits by Center</vt:lpstr>
      <vt:lpstr>Admits by Region</vt:lpstr>
      <vt:lpstr>Ranking by Region</vt:lpstr>
      <vt:lpstr>Admits by Region (2)</vt:lpstr>
      <vt:lpstr>Ranking by center projection</vt:lpstr>
      <vt:lpstr>Rank by center month</vt:lpstr>
      <vt:lpstr>Rank by region month 2</vt:lpstr>
      <vt:lpstr>Rank by center Nov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Jeanine Morea</dc:creator>
  <cp:lastModifiedBy>Jeanine Morea</cp:lastModifiedBy>
  <dcterms:created xsi:type="dcterms:W3CDTF">2022-09-01T17:53:47Z</dcterms:created>
  <dcterms:modified xsi:type="dcterms:W3CDTF">2022-11-16T23:51:05Z</dcterms:modified>
</cp:coreProperties>
</file>